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2705" windowHeight="7335" activeTab="0"/>
  </bookViews>
  <sheets>
    <sheet name="summary" sheetId="1" r:id="rId1"/>
    <sheet name="IntDiff" sheetId="2" r:id="rId2"/>
    <sheet name="bond" sheetId="3" r:id="rId3"/>
    <sheet name="bond2" sheetId="4" r:id="rId4"/>
    <sheet name="amort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<sst xmlns="http://schemas.openxmlformats.org/spreadsheetml/2006/main" count="105" uniqueCount="50">
  <si>
    <t>Insurance</t>
  </si>
  <si>
    <t>Interest Rate</t>
  </si>
  <si>
    <t>Bond Amount</t>
  </si>
  <si>
    <t>Admin Fee</t>
  </si>
  <si>
    <t>Start Date</t>
  </si>
  <si>
    <t>Bond Period</t>
  </si>
  <si>
    <t>End Date</t>
  </si>
  <si>
    <t>Repayment Day</t>
  </si>
  <si>
    <t>Bond Repayment</t>
  </si>
  <si>
    <t>Date</t>
  </si>
  <si>
    <t>Description</t>
  </si>
  <si>
    <t>Amount</t>
  </si>
  <si>
    <t>Balance</t>
  </si>
  <si>
    <t>Interest Days</t>
  </si>
  <si>
    <t>Payment No</t>
  </si>
  <si>
    <t>Principle</t>
  </si>
  <si>
    <t>Interest</t>
  </si>
  <si>
    <t>Debit Order / Payment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</si>
  <si>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</si>
  <si>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</si>
  <si>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</si>
  <si>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</si>
  <si>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</si>
  <si>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</si>
  <si>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</si>
  <si>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</si>
  <si>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</si>
  <si>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</si>
  <si>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</si>
  <si>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</si>
  <si>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</si>
  <si>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</si>
  <si>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</si>
  <si>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</si>
  <si>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</si>
  <si>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</si>
  <si>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</si>
  <si>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</si>
  <si>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AMORTIZATION SUMMARY</t>
  </si>
  <si>
    <t>Capital</t>
  </si>
  <si>
    <t>Interest Dif</t>
  </si>
  <si>
    <t>Bond Interest - Amortization Table Base</t>
  </si>
  <si>
    <t>Interest rate</t>
  </si>
  <si>
    <t>Bond Statement - 1st of month</t>
  </si>
  <si>
    <t>Bond Interest - Bond Statement Base</t>
  </si>
  <si>
    <t>Bond Interest - Bond Statement Date Scenario</t>
  </si>
  <si>
    <t>Capital O/S</t>
  </si>
  <si>
    <t>Bond Statement - payment date sensitivity</t>
  </si>
  <si>
    <t>Effective Rate</t>
  </si>
  <si>
    <t>Amortization Table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</si>
</sst>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%"/>
    <numFmt numFmtId="165" formatCode="0.000000"/>
    <numFmt numFmtId="166" formatCode="0.00000"/>
    <numFmt numFmtId="167" formatCode="0.0000"/>
    <numFmt numFmtId="168" formatCode="0.000"/>
    <numFmt numFmtId="169" formatCode="_ * #,##0.0_ ;_ * \-#,##0.0_ ;_ * &quot;-&quot;??_ ;_ @_ "/>
    <numFmt numFmtId="170" formatCode="_ * #,##0_ ;_ * \-#,##0_ ;_ * &quot;-&quot;??_ ;_ @_ "/>
    <numFmt numFmtId="171" formatCode="[$-1C09]dd\ mmmm\ yyyy"/>
    <numFmt numFmtId="172" formatCode="yyyy/mm/dd;@"/>
    <numFmt numFmtId="173" formatCode="mmmm\-yy"/>
    <numFmt numFmtId="174" formatCode="_(* #,##0.00_);_(* \(#,##0.00\);_(* &quot;-&quot;??_);_(@_)"/>
  </numFmts>
  <fonts count="47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b/>
      <sz val="10"/>
      <color indexed="43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43" fontId="2" fillId="0" borderId="0" xfId="42" applyFont="1" applyAlignment="1" applyProtection="1">
      <alignment/>
      <protection hidden="1"/>
    </xf>
    <xf numFmtId="43" fontId="0" fillId="0" borderId="0" xfId="42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wrapText="1"/>
      <protection hidden="1"/>
    </xf>
    <xf numFmtId="0" fontId="5" fillId="0" borderId="10" xfId="0" applyFont="1" applyBorder="1" applyAlignment="1" applyProtection="1">
      <alignment horizontal="center" wrapText="1"/>
      <protection hidden="1"/>
    </xf>
    <xf numFmtId="43" fontId="6" fillId="0" borderId="0" xfId="42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170" fontId="5" fillId="0" borderId="11" xfId="42" applyNumberFormat="1" applyFont="1" applyBorder="1" applyAlignment="1" applyProtection="1">
      <alignment horizontal="center" wrapText="1"/>
      <protection hidden="1"/>
    </xf>
    <xf numFmtId="170" fontId="5" fillId="0" borderId="12" xfId="42" applyNumberFormat="1" applyFont="1" applyBorder="1" applyAlignment="1" applyProtection="1">
      <alignment horizontal="center" wrapText="1"/>
      <protection hidden="1"/>
    </xf>
    <xf numFmtId="0" fontId="5" fillId="0" borderId="12" xfId="0" applyFont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wrapText="1"/>
      <protection hidden="1"/>
    </xf>
    <xf numFmtId="170" fontId="0" fillId="0" borderId="13" xfId="42" applyNumberFormat="1" applyFont="1" applyBorder="1" applyAlignment="1" applyProtection="1">
      <alignment wrapText="1"/>
      <protection hidden="1"/>
    </xf>
    <xf numFmtId="170" fontId="0" fillId="0" borderId="14" xfId="42" applyNumberFormat="1" applyFont="1" applyBorder="1" applyAlignment="1" applyProtection="1">
      <alignment wrapText="1"/>
      <protection hidden="1"/>
    </xf>
    <xf numFmtId="170" fontId="0" fillId="0" borderId="15" xfId="42" applyNumberFormat="1" applyFont="1" applyBorder="1" applyAlignment="1" applyProtection="1">
      <alignment wrapText="1"/>
      <protection hidden="1"/>
    </xf>
    <xf numFmtId="170" fontId="0" fillId="0" borderId="16" xfId="0" applyNumberFormat="1" applyFont="1" applyBorder="1" applyAlignment="1" applyProtection="1">
      <alignment wrapText="1"/>
      <protection hidden="1"/>
    </xf>
    <xf numFmtId="170" fontId="0" fillId="0" borderId="17" xfId="42" applyNumberFormat="1" applyFont="1" applyBorder="1" applyAlignment="1" applyProtection="1">
      <alignment wrapText="1"/>
      <protection hidden="1"/>
    </xf>
    <xf numFmtId="170" fontId="0" fillId="0" borderId="0" xfId="42" applyNumberFormat="1" applyFont="1" applyBorder="1" applyAlignment="1" applyProtection="1">
      <alignment wrapText="1"/>
      <protection hidden="1"/>
    </xf>
    <xf numFmtId="170" fontId="0" fillId="0" borderId="18" xfId="42" applyNumberFormat="1" applyFont="1" applyBorder="1" applyAlignment="1" applyProtection="1">
      <alignment wrapText="1"/>
      <protection hidden="1"/>
    </xf>
    <xf numFmtId="170" fontId="0" fillId="0" borderId="19" xfId="42" applyNumberFormat="1" applyFont="1" applyBorder="1" applyAlignment="1" applyProtection="1">
      <alignment/>
      <protection hidden="1"/>
    </xf>
    <xf numFmtId="170" fontId="0" fillId="0" borderId="20" xfId="42" applyNumberFormat="1" applyFont="1" applyBorder="1" applyAlignment="1" applyProtection="1">
      <alignment/>
      <protection hidden="1"/>
    </xf>
    <xf numFmtId="170" fontId="0" fillId="0" borderId="21" xfId="42" applyNumberFormat="1" applyFont="1" applyBorder="1" applyAlignment="1" applyProtection="1">
      <alignment/>
      <protection hidden="1"/>
    </xf>
    <xf numFmtId="170" fontId="0" fillId="0" borderId="11" xfId="42" applyNumberFormat="1" applyFont="1" applyBorder="1" applyAlignment="1" applyProtection="1">
      <alignment/>
      <protection hidden="1"/>
    </xf>
    <xf numFmtId="43" fontId="7" fillId="0" borderId="0" xfId="42" applyFont="1" applyAlignment="1" applyProtection="1">
      <alignment/>
      <protection hidden="1"/>
    </xf>
    <xf numFmtId="170" fontId="7" fillId="0" borderId="0" xfId="42" applyNumberFormat="1" applyFont="1" applyAlignment="1" applyProtection="1">
      <alignment/>
      <protection hidden="1"/>
    </xf>
    <xf numFmtId="10" fontId="7" fillId="0" borderId="0" xfId="42" applyNumberFormat="1" applyFont="1" applyAlignment="1" applyProtection="1">
      <alignment/>
      <protection hidden="1"/>
    </xf>
    <xf numFmtId="10" fontId="7" fillId="0" borderId="0" xfId="57" applyNumberFormat="1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10" fontId="7" fillId="0" borderId="0" xfId="42" applyNumberFormat="1" applyFont="1" applyAlignment="1" applyProtection="1">
      <alignment horizontal="right"/>
      <protection hidden="1"/>
    </xf>
    <xf numFmtId="43" fontId="3" fillId="0" borderId="0" xfId="42" applyFont="1" applyAlignment="1" applyProtection="1">
      <alignment horizontal="center"/>
      <protection hidden="1"/>
    </xf>
    <xf numFmtId="43" fontId="4" fillId="0" borderId="0" xfId="42" applyFont="1" applyAlignment="1" applyProtection="1">
      <alignment/>
      <protection hidden="1"/>
    </xf>
    <xf numFmtId="10" fontId="0" fillId="0" borderId="0" xfId="57" applyNumberFormat="1" applyFont="1" applyAlignment="1" applyProtection="1">
      <alignment/>
      <protection hidden="1"/>
    </xf>
    <xf numFmtId="172" fontId="0" fillId="0" borderId="0" xfId="42" applyNumberFormat="1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43" fontId="0" fillId="0" borderId="0" xfId="42" applyAlignment="1" applyProtection="1">
      <alignment/>
      <protection hidden="1"/>
    </xf>
    <xf numFmtId="10" fontId="0" fillId="0" borderId="0" xfId="57" applyNumberFormat="1" applyAlignment="1" applyProtection="1">
      <alignment/>
      <protection hidden="1"/>
    </xf>
    <xf numFmtId="170" fontId="0" fillId="0" borderId="0" xfId="42" applyNumberFormat="1" applyFont="1" applyAlignment="1" applyProtection="1">
      <alignment/>
      <protection hidden="1"/>
    </xf>
    <xf numFmtId="43" fontId="0" fillId="0" borderId="0" xfId="42" applyFont="1" applyAlignment="1" applyProtection="1">
      <alignment/>
      <protection hidden="1"/>
    </xf>
    <xf numFmtId="43" fontId="0" fillId="33" borderId="11" xfId="42" applyFill="1" applyBorder="1" applyAlignment="1" applyProtection="1">
      <alignment/>
      <protection hidden="1"/>
    </xf>
    <xf numFmtId="172" fontId="0" fillId="33" borderId="11" xfId="42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170" fontId="0" fillId="34" borderId="11" xfId="42" applyNumberFormat="1" applyFill="1" applyBorder="1" applyAlignment="1" applyProtection="1">
      <alignment/>
      <protection hidden="1"/>
    </xf>
    <xf numFmtId="10" fontId="0" fillId="33" borderId="11" xfId="42" applyNumberFormat="1" applyFill="1" applyBorder="1" applyAlignment="1" applyProtection="1">
      <alignment/>
      <protection hidden="1"/>
    </xf>
    <xf numFmtId="172" fontId="0" fillId="34" borderId="11" xfId="42" applyNumberFormat="1" applyFill="1" applyBorder="1" applyAlignment="1" applyProtection="1">
      <alignment/>
      <protection hidden="1"/>
    </xf>
    <xf numFmtId="43" fontId="0" fillId="34" borderId="11" xfId="42" applyFill="1" applyBorder="1" applyAlignment="1" applyProtection="1">
      <alignment/>
      <protection hidden="1"/>
    </xf>
    <xf numFmtId="43" fontId="0" fillId="0" borderId="0" xfId="42" applyFill="1" applyBorder="1" applyAlignment="1" applyProtection="1">
      <alignment/>
      <protection hidden="1"/>
    </xf>
    <xf numFmtId="0" fontId="5" fillId="0" borderId="0" xfId="0" applyFont="1" applyAlignment="1" applyProtection="1">
      <alignment horizontal="left" wrapText="1"/>
      <protection hidden="1"/>
    </xf>
    <xf numFmtId="43" fontId="5" fillId="0" borderId="0" xfId="42" applyFont="1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center" wrapText="1"/>
      <protection hidden="1"/>
    </xf>
    <xf numFmtId="43" fontId="5" fillId="0" borderId="0" xfId="42" applyFont="1" applyAlignment="1" applyProtection="1">
      <alignment wrapText="1"/>
      <protection hidden="1"/>
    </xf>
    <xf numFmtId="172" fontId="0" fillId="0" borderId="0" xfId="0" applyNumberFormat="1" applyFont="1" applyAlignment="1" applyProtection="1">
      <alignment horizontal="left" wrapText="1"/>
      <protection hidden="1"/>
    </xf>
    <xf numFmtId="43" fontId="0" fillId="0" borderId="0" xfId="42" applyFont="1" applyAlignment="1" applyProtection="1">
      <alignment horizontal="center" wrapText="1"/>
      <protection hidden="1"/>
    </xf>
    <xf numFmtId="43" fontId="0" fillId="0" borderId="0" xfId="42" applyFont="1" applyAlignment="1" applyProtection="1">
      <alignment wrapText="1"/>
      <protection hidden="1"/>
    </xf>
    <xf numFmtId="172" fontId="0" fillId="0" borderId="0" xfId="0" applyNumberFormat="1" applyFont="1" applyAlignment="1" applyProtection="1">
      <alignment horizontal="left"/>
      <protection hidden="1"/>
    </xf>
    <xf numFmtId="43" fontId="0" fillId="0" borderId="0" xfId="42" applyFont="1" applyFill="1" applyAlignment="1" applyProtection="1">
      <alignment horizontal="center" wrapText="1"/>
      <protection hidden="1"/>
    </xf>
    <xf numFmtId="43" fontId="0" fillId="0" borderId="0" xfId="42" applyFont="1" applyAlignment="1" applyProtection="1">
      <alignment/>
      <protection hidden="1"/>
    </xf>
    <xf numFmtId="172" fontId="0" fillId="0" borderId="0" xfId="0" applyNumberFormat="1" applyAlignment="1" applyProtection="1">
      <alignment horizontal="left"/>
      <protection hidden="1"/>
    </xf>
    <xf numFmtId="8" fontId="0" fillId="0" borderId="0" xfId="0" applyNumberFormat="1" applyAlignment="1" applyProtection="1">
      <alignment/>
      <protection hidden="1"/>
    </xf>
    <xf numFmtId="170" fontId="0" fillId="0" borderId="0" xfId="42" applyNumberFormat="1" applyAlignment="1" applyProtection="1">
      <alignment/>
      <protection hidden="1"/>
    </xf>
    <xf numFmtId="172" fontId="0" fillId="34" borderId="11" xfId="42" applyNumberFormat="1" applyFont="1" applyFill="1" applyBorder="1" applyAlignment="1" applyProtection="1">
      <alignment/>
      <protection hidden="1"/>
    </xf>
    <xf numFmtId="170" fontId="0" fillId="33" borderId="11" xfId="42" applyNumberFormat="1" applyFill="1" applyBorder="1" applyAlignment="1" applyProtection="1">
      <alignment/>
      <protection hidden="1"/>
    </xf>
    <xf numFmtId="10" fontId="0" fillId="34" borderId="11" xfId="42" applyNumberFormat="1" applyFill="1" applyBorder="1" applyAlignment="1" applyProtection="1">
      <alignment/>
      <protection hidden="1"/>
    </xf>
    <xf numFmtId="0" fontId="3" fillId="0" borderId="0" xfId="0" applyFont="1" applyAlignment="1" applyProtection="1">
      <alignment wrapText="1"/>
      <protection hidden="1"/>
    </xf>
    <xf numFmtId="170" fontId="5" fillId="0" borderId="19" xfId="42" applyNumberFormat="1" applyFont="1" applyBorder="1" applyAlignment="1" applyProtection="1">
      <alignment horizontal="center" wrapText="1"/>
      <protection hidden="1"/>
    </xf>
    <xf numFmtId="170" fontId="5" fillId="0" borderId="20" xfId="42" applyNumberFormat="1" applyFont="1" applyBorder="1" applyAlignment="1" applyProtection="1">
      <alignment horizontal="center" wrapText="1"/>
      <protection hidden="1"/>
    </xf>
    <xf numFmtId="170" fontId="5" fillId="0" borderId="21" xfId="42" applyNumberFormat="1" applyFont="1" applyBorder="1" applyAlignment="1" applyProtection="1">
      <alignment horizont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Amortization / Bond Statement
Interest Diff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025"/>
          <c:w val="0.977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summary!$C$28</c:f>
              <c:strCache>
                <c:ptCount val="1"/>
                <c:pt idx="0">
                  <c:v>Capital O/S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summary!$B$29:$B$76</c:f>
              <c:strCache>
                <c:ptCount val="4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</c:strCache>
            </c:strRef>
          </c:cat>
          <c:val>
            <c:numRef>
              <c:f>summary!$C$29:$C$76</c:f>
              <c:numCache>
                <c:ptCount val="48"/>
                <c:pt idx="0">
                  <c:v>8976.29225738626</c:v>
                </c:pt>
                <c:pt idx="1">
                  <c:v>4376.750862991437</c:v>
                </c:pt>
                <c:pt idx="2">
                  <c:v>15958.83380224621</c:v>
                </c:pt>
                <c:pt idx="3">
                  <c:v>11451.547928056214</c:v>
                </c:pt>
                <c:pt idx="4">
                  <c:v>15004.042292232696</c:v>
                </c:pt>
                <c:pt idx="5">
                  <c:v>10484.592635793766</c:v>
                </c:pt>
                <c:pt idx="6">
                  <c:v>14025.165633351708</c:v>
                </c:pt>
                <c:pt idx="7">
                  <c:v>9496.542532313202</c:v>
                </c:pt>
                <c:pt idx="8">
                  <c:v>4906.928837832804</c:v>
                </c:pt>
                <c:pt idx="9">
                  <c:v>8378.73611733419</c:v>
                </c:pt>
                <c:pt idx="10">
                  <c:v>3774.881875376579</c:v>
                </c:pt>
                <c:pt idx="11">
                  <c:v>7232.732411516316</c:v>
                </c:pt>
                <c:pt idx="12">
                  <c:v>2617.5755721535534</c:v>
                </c:pt>
                <c:pt idx="13">
                  <c:v>-2066.2766659851186</c:v>
                </c:pt>
                <c:pt idx="14">
                  <c:v>17558.479426898484</c:v>
                </c:pt>
                <c:pt idx="15">
                  <c:v>13071.572599699282</c:v>
                </c:pt>
                <c:pt idx="16">
                  <c:v>16644.039870789275</c:v>
                </c:pt>
                <c:pt idx="17">
                  <c:v>12145.48333418183</c:v>
                </c:pt>
                <c:pt idx="18">
                  <c:v>15706.533066382826</c:v>
                </c:pt>
                <c:pt idx="19">
                  <c:v>11199.330125793349</c:v>
                </c:pt>
                <c:pt idx="20">
                  <c:v>6631.409478733736</c:v>
                </c:pt>
                <c:pt idx="21">
                  <c:v>10124.477478461848</c:v>
                </c:pt>
                <c:pt idx="22">
                  <c:v>5542.86350316095</c:v>
                </c:pt>
                <c:pt idx="23">
                  <c:v>9022.511073058935</c:v>
                </c:pt>
                <c:pt idx="24">
                  <c:v>4430.155523506459</c:v>
                </c:pt>
                <c:pt idx="25">
                  <c:v>-230.60494264959743</c:v>
                </c:pt>
                <c:pt idx="26">
                  <c:v>19415.273948145266</c:v>
                </c:pt>
                <c:pt idx="27">
                  <c:v>14952.02217444216</c:v>
                </c:pt>
                <c:pt idx="28">
                  <c:v>18547.67307042182</c:v>
                </c:pt>
                <c:pt idx="29">
                  <c:v>14073.36829923402</c:v>
                </c:pt>
                <c:pt idx="30">
                  <c:v>17658.186476204297</c:v>
                </c:pt>
                <c:pt idx="31">
                  <c:v>13175.847065361855</c:v>
                </c:pt>
                <c:pt idx="32">
                  <c:v>8633.106702601954</c:v>
                </c:pt>
                <c:pt idx="33">
                  <c:v>12150.85316125236</c:v>
                </c:pt>
                <c:pt idx="34">
                  <c:v>7595.054656973802</c:v>
                </c:pt>
                <c:pt idx="35">
                  <c:v>11100.003213709306</c:v>
                </c:pt>
                <c:pt idx="36">
                  <c:v>6534.114344853113</c:v>
                </c:pt>
                <c:pt idx="37">
                  <c:v>1900.1577376450205</c:v>
                </c:pt>
                <c:pt idx="38">
                  <c:v>21570.554993523758</c:v>
                </c:pt>
                <c:pt idx="39">
                  <c:v>17134.76090985033</c:v>
                </c:pt>
                <c:pt idx="40">
                  <c:v>20757.32228339593</c:v>
                </c:pt>
                <c:pt idx="41">
                  <c:v>16311.167837803443</c:v>
                </c:pt>
                <c:pt idx="42">
                  <c:v>19923.57532414823</c:v>
                </c:pt>
                <c:pt idx="43">
                  <c:v>15470.096346569217</c:v>
                </c:pt>
                <c:pt idx="44">
                  <c:v>10956.58409109006</c:v>
                </c:pt>
                <c:pt idx="45">
                  <c:v>14502.976161393754</c:v>
                </c:pt>
                <c:pt idx="46">
                  <c:v>9977.14305972318</c:v>
                </c:pt>
                <c:pt idx="47">
                  <c:v>13511.459829624464</c:v>
                </c:pt>
              </c:numCache>
            </c:numRef>
          </c:val>
          <c:smooth val="0"/>
        </c:ser>
        <c:marker val="1"/>
        <c:axId val="923274"/>
        <c:axId val="8309467"/>
      </c:lineChart>
      <c:dateAx>
        <c:axId val="92327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0946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8309467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32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opertyreality.co.za/property_investment_bond_statements.php?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923925</xdr:colOff>
      <xdr:row>31</xdr:row>
      <xdr:rowOff>57150</xdr:rowOff>
    </xdr:from>
    <xdr:to>
      <xdr:col>3</xdr:col>
      <xdr:colOff>923925</xdr:colOff>
      <xdr:row>76</xdr:row>
      <xdr:rowOff>9525</xdr:rowOff>
    </xdr:to>
    <xdr:sp>
      <xdr:nvSpPr>
        <xdr:cNvPr id="1" name="Line 1"/>
        <xdr:cNvSpPr>
          <a:spLocks/>
        </xdr:cNvSpPr>
      </xdr:nvSpPr>
      <xdr:spPr>
        <a:xfrm>
          <a:off x="4067175" y="6210300"/>
          <a:ext cx="0" cy="852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19050</xdr:rowOff>
    </xdr:from>
    <xdr:to>
      <xdr:col>4</xdr:col>
      <xdr:colOff>847725</xdr:colOff>
      <xdr:row>31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3181350" y="5410200"/>
          <a:ext cx="1857375" cy="8096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Outstanding Capital at the end of a bond period resulting from daily interest calculation - based on bond start date.</a:t>
          </a:r>
        </a:p>
      </xdr:txBody>
    </xdr:sp>
    <xdr:clientData/>
  </xdr:twoCellAnchor>
  <xdr:twoCellAnchor>
    <xdr:from>
      <xdr:col>4</xdr:col>
      <xdr:colOff>285750</xdr:colOff>
      <xdr:row>10</xdr:row>
      <xdr:rowOff>9525</xdr:rowOff>
    </xdr:from>
    <xdr:to>
      <xdr:col>6</xdr:col>
      <xdr:colOff>1000125</xdr:colOff>
      <xdr:row>14</xdr:row>
      <xdr:rowOff>190500</xdr:rowOff>
    </xdr:to>
    <xdr:sp>
      <xdr:nvSpPr>
        <xdr:cNvPr id="3" name="Rectangle 4">
          <a:hlinkClick r:id="rId1"/>
        </xdr:cNvPr>
        <xdr:cNvSpPr>
          <a:spLocks/>
        </xdr:cNvSpPr>
      </xdr:nvSpPr>
      <xdr:spPr>
        <a:xfrm>
          <a:off x="4476750" y="2162175"/>
          <a:ext cx="2809875" cy="942975"/>
        </a:xfrm>
        <a:prstGeom prst="rect">
          <a:avLst/>
        </a:prstGeom>
        <a:gradFill rotWithShape="1">
          <a:gsLst>
            <a:gs pos="0">
              <a:srgbClr val="000050"/>
            </a:gs>
            <a:gs pos="100000">
              <a:srgbClr val="000025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108000" tIns="108000" rIns="108000" bIns="10800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Need More Guidance On Property Investment Calculations?
</a:t>
          </a:r>
          <a:r>
            <a:rPr lang="en-US" cap="none" sz="1000" b="1" i="0" u="none" baseline="0">
              <a:solidFill>
                <a:srgbClr val="FFFF99"/>
              </a:solidFill>
            </a:rPr>
            <a:t>Enable Editing &amp; Click Here!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"/>
    </sheetView>
  </sheetViews>
  <sheetFormatPr defaultColWidth="9.140625" defaultRowHeight="15" customHeight="1"/>
  <cols>
    <col min="1" max="16" width="15.7109375" style="2" customWidth="1"/>
    <col min="17" max="16384" width="9.140625" style="3" customWidth="1"/>
  </cols>
  <sheetData>
    <row r="1" ht="18">
      <c r="A1" s="1" t="s">
        <v>38</v>
      </c>
    </row>
    <row r="3" spans="1:16" s="7" customFormat="1" ht="15" customHeight="1">
      <c r="A3" s="4"/>
      <c r="B3" s="63" t="s">
        <v>49</v>
      </c>
      <c r="C3" s="64"/>
      <c r="D3" s="65"/>
      <c r="E3" s="63" t="s">
        <v>43</v>
      </c>
      <c r="F3" s="64"/>
      <c r="G3" s="65"/>
      <c r="H3" s="5" t="s">
        <v>40</v>
      </c>
      <c r="I3" s="63" t="s">
        <v>47</v>
      </c>
      <c r="J3" s="64"/>
      <c r="K3" s="65"/>
      <c r="L3" s="5" t="s">
        <v>40</v>
      </c>
      <c r="M3" s="6"/>
      <c r="N3" s="6"/>
      <c r="O3" s="6"/>
      <c r="P3" s="6"/>
    </row>
    <row r="4" spans="1:16" s="7" customFormat="1" ht="31.5">
      <c r="A4" s="4"/>
      <c r="B4" s="8" t="s">
        <v>8</v>
      </c>
      <c r="C4" s="8" t="s">
        <v>16</v>
      </c>
      <c r="D4" s="9" t="s">
        <v>39</v>
      </c>
      <c r="E4" s="8" t="s">
        <v>8</v>
      </c>
      <c r="F4" s="8" t="s">
        <v>16</v>
      </c>
      <c r="G4" s="9" t="s">
        <v>39</v>
      </c>
      <c r="H4" s="10"/>
      <c r="I4" s="8" t="s">
        <v>8</v>
      </c>
      <c r="J4" s="8" t="s">
        <v>16</v>
      </c>
      <c r="K4" s="9" t="s">
        <v>39</v>
      </c>
      <c r="L4" s="10"/>
      <c r="M4" s="6"/>
      <c r="N4" s="6"/>
      <c r="O4" s="6"/>
      <c r="P4" s="6"/>
    </row>
    <row r="5" spans="1:12" ht="15" customHeight="1">
      <c r="A5" s="11" t="s">
        <v>18</v>
      </c>
      <c r="B5" s="12">
        <f>amort!$B$6*12</f>
        <v>158014.7499103965</v>
      </c>
      <c r="C5" s="13">
        <f>SUMIF(amort!$B$9:$D54,"Interest",amort!$C$9:$C54)</f>
        <v>149425.36820028824</v>
      </c>
      <c r="D5" s="14">
        <f>B5-C5</f>
        <v>8589.381710108253</v>
      </c>
      <c r="E5" s="12">
        <f>bond!$B$6*12</f>
        <v>158014.7499103965</v>
      </c>
      <c r="F5" s="13">
        <f>SUMIF(bond!$B$9:$D54,"Interest",bond!$C$9:$C54)</f>
        <v>148919.94678775102</v>
      </c>
      <c r="G5" s="14">
        <f>E5-F5</f>
        <v>9094.803122645477</v>
      </c>
      <c r="H5" s="15">
        <f>F5-C5</f>
        <v>-505.42141253722366</v>
      </c>
      <c r="I5" s="12">
        <f>bond2!$B$6*12</f>
        <v>158014.7499103965</v>
      </c>
      <c r="J5" s="13">
        <f>SUMIF(bond2!$B$9:$D54,"Interest",bond2!$C$9:$C54)</f>
        <v>149498.9906934707</v>
      </c>
      <c r="K5" s="14">
        <f>I5-J5</f>
        <v>8515.759216925799</v>
      </c>
      <c r="L5" s="15">
        <f>J5-C5</f>
        <v>73.62249318245449</v>
      </c>
    </row>
    <row r="6" spans="1:12" ht="15" customHeight="1">
      <c r="A6" s="11" t="s">
        <v>19</v>
      </c>
      <c r="B6" s="16">
        <f>amort!$B$6*12</f>
        <v>158014.7499103965</v>
      </c>
      <c r="C6" s="17">
        <f>SUMIF(amort!$B$9:$D102,"Interest",amort!$C$9:$C102)-SUM($C$5:$C5)</f>
        <v>148044.58628594104</v>
      </c>
      <c r="D6" s="18">
        <f aca="true" t="shared" si="0" ref="D6:D24">B6-C6</f>
        <v>9970.163624455454</v>
      </c>
      <c r="E6" s="16">
        <f>bond!$B$6*12</f>
        <v>158014.7499103965</v>
      </c>
      <c r="F6" s="17">
        <f>SUMIF(bond!$B$9:$D102,"Interest",bond!$C$9:$C102)-SUM($F$5:$F5)</f>
        <v>147935.7292508793</v>
      </c>
      <c r="G6" s="18">
        <f aca="true" t="shared" si="1" ref="G6:G24">E6-F6</f>
        <v>10079.020659517206</v>
      </c>
      <c r="H6" s="15">
        <f aca="true" t="shared" si="2" ref="H6:H24">F6-C6</f>
        <v>-108.85703506175196</v>
      </c>
      <c r="I6" s="16">
        <f>bond2!$B$6*12</f>
        <v>158014.7499103965</v>
      </c>
      <c r="J6" s="17">
        <f>SUMIF(bond2!$B$9:$D102,"Interest",bond2!$C$9:$C102)-SUM($J$5:$J5)</f>
        <v>148664.5522957035</v>
      </c>
      <c r="K6" s="18">
        <f aca="true" t="shared" si="3" ref="K6:K24">I6-J6</f>
        <v>9350.197614692996</v>
      </c>
      <c r="L6" s="15">
        <f aca="true" t="shared" si="4" ref="L6:L24">J6-C6</f>
        <v>619.9660097624583</v>
      </c>
    </row>
    <row r="7" spans="1:12" ht="15" customHeight="1">
      <c r="A7" s="11" t="s">
        <v>20</v>
      </c>
      <c r="B7" s="16">
        <f>amort!$B$6*12</f>
        <v>158014.7499103965</v>
      </c>
      <c r="C7" s="17">
        <f>SUMIF(amort!$B$9:$D150,"Interest",amort!$C$9:$C150)-SUM($C$5:$C6)</f>
        <v>146441.8374408724</v>
      </c>
      <c r="D7" s="18">
        <f t="shared" si="0"/>
        <v>11572.912469524104</v>
      </c>
      <c r="E7" s="16">
        <f>bond!$B$6*12</f>
        <v>158014.7499103965</v>
      </c>
      <c r="F7" s="17">
        <f>SUMIF(bond!$B$9:$D150,"Interest",bond!$C$9:$C150)-SUM($F$5:$F6)</f>
        <v>146315.48974189645</v>
      </c>
      <c r="G7" s="18">
        <f t="shared" si="1"/>
        <v>11699.26016850004</v>
      </c>
      <c r="H7" s="15">
        <f t="shared" si="2"/>
        <v>-126.34769897593651</v>
      </c>
      <c r="I7" s="16">
        <f>bond2!$B$6*12</f>
        <v>158014.7499103965</v>
      </c>
      <c r="J7" s="17">
        <f>SUMIF(bond2!$B$9:$D150,"Interest",bond2!$C$9:$C150)-SUM($J$5:$J6)</f>
        <v>147161.47376219375</v>
      </c>
      <c r="K7" s="18">
        <f t="shared" si="3"/>
        <v>10853.276148202742</v>
      </c>
      <c r="L7" s="15">
        <f t="shared" si="4"/>
        <v>719.6363213213626</v>
      </c>
    </row>
    <row r="8" spans="1:12" ht="15" customHeight="1">
      <c r="A8" s="11" t="s">
        <v>21</v>
      </c>
      <c r="B8" s="16">
        <f>amort!$B$6*12</f>
        <v>158014.7499103965</v>
      </c>
      <c r="C8" s="17">
        <f>SUMIF(amort!$B$9:$D198,"Interest",amort!$C$9:$C198)-SUM($C$5:$C7)</f>
        <v>144581.43947818328</v>
      </c>
      <c r="D8" s="18">
        <f t="shared" si="0"/>
        <v>13433.310432213213</v>
      </c>
      <c r="E8" s="16">
        <f>bond!$B$6*12</f>
        <v>158014.7499103965</v>
      </c>
      <c r="F8" s="17">
        <f>SUMIF(bond!$B$9:$D198,"Interest",bond!$C$9:$C198)-SUM($F$5:$F7)</f>
        <v>144891.82666317403</v>
      </c>
      <c r="G8" s="18">
        <f t="shared" si="1"/>
        <v>13122.923247222468</v>
      </c>
      <c r="H8" s="15">
        <f t="shared" si="2"/>
        <v>310.3871849907446</v>
      </c>
      <c r="I8" s="16">
        <f>bond2!$B$6*12</f>
        <v>158014.7499103965</v>
      </c>
      <c r="J8" s="17">
        <f>SUMIF(bond2!$B$9:$D198,"Interest",bond2!$C$9:$C198)-SUM($J$5:$J7)</f>
        <v>145874.82146150107</v>
      </c>
      <c r="K8" s="18">
        <f t="shared" si="3"/>
        <v>12139.928448895429</v>
      </c>
      <c r="L8" s="15">
        <f t="shared" si="4"/>
        <v>1293.381983317784</v>
      </c>
    </row>
    <row r="9" spans="1:12" ht="15" customHeight="1">
      <c r="A9" s="11" t="s">
        <v>22</v>
      </c>
      <c r="B9" s="16">
        <f>amort!$B$6*12</f>
        <v>158014.7499103965</v>
      </c>
      <c r="C9" s="17">
        <f>SUMIF(amort!$B$9:$D246,"Interest",amort!$C$9:$C246)-SUM($C$5:$C8)</f>
        <v>142421.97413822974</v>
      </c>
      <c r="D9" s="18">
        <f t="shared" si="0"/>
        <v>15592.775772166759</v>
      </c>
      <c r="E9" s="16">
        <f>bond!$B$6*12</f>
        <v>158014.7499103965</v>
      </c>
      <c r="F9" s="17">
        <f>SUMIF(bond!$B$9:$D246,"Interest",bond!$C$9:$C246)-SUM($F$5:$F8)</f>
        <v>142325.23278856883</v>
      </c>
      <c r="G9" s="18">
        <f t="shared" si="1"/>
        <v>15689.517121827666</v>
      </c>
      <c r="H9" s="15">
        <f t="shared" si="2"/>
        <v>-96.74134966090787</v>
      </c>
      <c r="I9" s="16">
        <f>bond2!$B$6*12</f>
        <v>158014.7499103965</v>
      </c>
      <c r="J9" s="17">
        <f>SUMIF(bond2!$B$9:$D246,"Interest",bond2!$C$9:$C246)-SUM($J$5:$J8)</f>
        <v>143465.23185686872</v>
      </c>
      <c r="K9" s="18">
        <f t="shared" si="3"/>
        <v>14549.518053527776</v>
      </c>
      <c r="L9" s="15">
        <f t="shared" si="4"/>
        <v>1043.2577186389826</v>
      </c>
    </row>
    <row r="10" spans="1:12" ht="15" customHeight="1">
      <c r="A10" s="11" t="s">
        <v>23</v>
      </c>
      <c r="B10" s="16">
        <f>amort!$B$6*12</f>
        <v>158014.7499103965</v>
      </c>
      <c r="C10" s="17">
        <f>SUMIF(amort!$B$9:$D294,"Interest",amort!$C$9:$C294)-SUM($C$5:$C9)</f>
        <v>139915.36498901236</v>
      </c>
      <c r="D10" s="18">
        <f t="shared" si="0"/>
        <v>18099.38492138413</v>
      </c>
      <c r="E10" s="16">
        <f>bond!$B$6*12</f>
        <v>158014.7499103965</v>
      </c>
      <c r="F10" s="17">
        <f>SUMIF(bond!$B$9:$D294,"Interest",bond!$C$9:$C294)-SUM($F$5:$F9)</f>
        <v>139803.08541171567</v>
      </c>
      <c r="G10" s="18">
        <f t="shared" si="1"/>
        <v>18211.664498680824</v>
      </c>
      <c r="H10" s="15">
        <f t="shared" si="2"/>
        <v>-112.27957729669288</v>
      </c>
      <c r="I10" s="16">
        <f>bond2!$B$6*12</f>
        <v>158014.7499103965</v>
      </c>
      <c r="J10" s="17">
        <f>SUMIF(bond2!$B$9:$D294,"Interest",bond2!$C$9:$C294)-SUM($J$5:$J9)</f>
        <v>141126.34350815555</v>
      </c>
      <c r="K10" s="18">
        <f t="shared" si="3"/>
        <v>16888.406402240944</v>
      </c>
      <c r="L10" s="15">
        <f t="shared" si="4"/>
        <v>1210.9785191431874</v>
      </c>
    </row>
    <row r="11" spans="1:12" ht="15" customHeight="1">
      <c r="A11" s="11" t="s">
        <v>24</v>
      </c>
      <c r="B11" s="16">
        <f>amort!$B$6*12</f>
        <v>158014.7499103965</v>
      </c>
      <c r="C11" s="17">
        <f>SUMIF(amort!$B$9:$D342,"Interest",amort!$C$9:$C342)-SUM($C$5:$C10)</f>
        <v>137005.80709489237</v>
      </c>
      <c r="D11" s="18">
        <f t="shared" si="0"/>
        <v>21008.942815504124</v>
      </c>
      <c r="E11" s="16">
        <f>bond!$B$6*12</f>
        <v>158014.7499103965</v>
      </c>
      <c r="F11" s="17">
        <f>SUMIF(bond!$B$9:$D342,"Interest",bond!$C$9:$C342)-SUM($F$5:$F10)</f>
        <v>136875.49360077525</v>
      </c>
      <c r="G11" s="18">
        <f t="shared" si="1"/>
        <v>21139.25630962124</v>
      </c>
      <c r="H11" s="15">
        <f t="shared" si="2"/>
        <v>-130.31349411711562</v>
      </c>
      <c r="I11" s="16">
        <f>bond2!$B$6*12</f>
        <v>158014.7499103965</v>
      </c>
      <c r="J11" s="17">
        <f>SUMIF(bond2!$B$9:$D342,"Interest",bond2!$C$9:$C342)-SUM($J$5:$J10)</f>
        <v>138411.47028574243</v>
      </c>
      <c r="K11" s="18">
        <f t="shared" si="3"/>
        <v>19603.279624654067</v>
      </c>
      <c r="L11" s="15">
        <f t="shared" si="4"/>
        <v>1405.6631908500567</v>
      </c>
    </row>
    <row r="12" spans="1:12" ht="15" customHeight="1">
      <c r="A12" s="11" t="s">
        <v>25</v>
      </c>
      <c r="B12" s="16">
        <f>amort!$B$6*12</f>
        <v>158014.7499103965</v>
      </c>
      <c r="C12" s="17">
        <f>SUMIF(amort!$B$9:$D390,"Interest",amort!$C$9:$C390)-SUM($C$5:$C11)</f>
        <v>133628.5246247159</v>
      </c>
      <c r="D12" s="18">
        <f t="shared" si="0"/>
        <v>24386.225285680586</v>
      </c>
      <c r="E12" s="16">
        <f>bond!$B$6*12</f>
        <v>158014.7499103965</v>
      </c>
      <c r="F12" s="17">
        <f>SUMIF(bond!$B$9:$D390,"Interest",bond!$C$9:$C390)-SUM($F$5:$F11)</f>
        <v>133902.17101356538</v>
      </c>
      <c r="G12" s="18">
        <f t="shared" si="1"/>
        <v>24112.57889683111</v>
      </c>
      <c r="H12" s="15">
        <f t="shared" si="2"/>
        <v>273.64638884947635</v>
      </c>
      <c r="I12" s="16">
        <f>bond2!$B$6*12</f>
        <v>158014.7499103965</v>
      </c>
      <c r="J12" s="17">
        <f>SUMIF(bond2!$B$9:$D390,"Interest",bond2!$C$9:$C390)-SUM($J$5:$J11)</f>
        <v>135688.42692260875</v>
      </c>
      <c r="K12" s="18">
        <f t="shared" si="3"/>
        <v>22326.322987787746</v>
      </c>
      <c r="L12" s="15">
        <f t="shared" si="4"/>
        <v>2059.9022978928406</v>
      </c>
    </row>
    <row r="13" spans="1:12" ht="15" customHeight="1">
      <c r="A13" s="11" t="s">
        <v>26</v>
      </c>
      <c r="B13" s="16">
        <f>amort!$B$6*12</f>
        <v>158014.7499103965</v>
      </c>
      <c r="C13" s="17">
        <f>SUMIF(amort!$B$9:$D438,"Interest",amort!$C$9:$C438)-SUM($C$5:$C12)</f>
        <v>129708.32873983146</v>
      </c>
      <c r="D13" s="18">
        <f t="shared" si="0"/>
        <v>28306.421170565038</v>
      </c>
      <c r="E13" s="16">
        <f>bond!$B$6*12</f>
        <v>158014.7499103965</v>
      </c>
      <c r="F13" s="17">
        <f>SUMIF(bond!$B$9:$D438,"Interest",bond!$C$9:$C438)-SUM($F$5:$F12)</f>
        <v>129601.09525074856</v>
      </c>
      <c r="G13" s="18">
        <f t="shared" si="1"/>
        <v>28413.65465964793</v>
      </c>
      <c r="H13" s="15">
        <f t="shared" si="2"/>
        <v>-107.23348908289336</v>
      </c>
      <c r="I13" s="16">
        <f>bond2!$B$6*12</f>
        <v>158014.7499103965</v>
      </c>
      <c r="J13" s="17">
        <f>SUMIF(bond2!$B$9:$D438,"Interest",bond2!$C$9:$C438)-SUM($J$5:$J12)</f>
        <v>131671.13300064346</v>
      </c>
      <c r="K13" s="18">
        <f t="shared" si="3"/>
        <v>26343.616909753036</v>
      </c>
      <c r="L13" s="15">
        <f t="shared" si="4"/>
        <v>1962.8042608120013</v>
      </c>
    </row>
    <row r="14" spans="1:12" ht="15" customHeight="1">
      <c r="A14" s="11" t="s">
        <v>27</v>
      </c>
      <c r="B14" s="16">
        <f>amort!$B$6*12</f>
        <v>158014.7499103965</v>
      </c>
      <c r="C14" s="17">
        <f>SUMIF(amort!$B$9:$D486,"Interest",amort!$C$9:$C486)-SUM($C$5:$C13)</f>
        <v>125157.94365609344</v>
      </c>
      <c r="D14" s="18">
        <f t="shared" si="0"/>
        <v>32856.806254303054</v>
      </c>
      <c r="E14" s="16">
        <f>bond!$B$6*12</f>
        <v>158014.7499103965</v>
      </c>
      <c r="F14" s="17">
        <f>SUMIF(bond!$B$9:$D486,"Interest",bond!$C$9:$C486)-SUM($F$5:$F13)</f>
        <v>125033.49613280455</v>
      </c>
      <c r="G14" s="18">
        <f t="shared" si="1"/>
        <v>32981.25377759195</v>
      </c>
      <c r="H14" s="15">
        <f t="shared" si="2"/>
        <v>-124.44752328889444</v>
      </c>
      <c r="I14" s="16">
        <f>bond2!$B$6*12</f>
        <v>158014.7499103965</v>
      </c>
      <c r="J14" s="17">
        <f>SUMIF(bond2!$B$9:$D486,"Interest",bond2!$C$9:$C486)-SUM($J$5:$J13)</f>
        <v>127436.30003734515</v>
      </c>
      <c r="K14" s="18">
        <f t="shared" si="3"/>
        <v>30578.449873051344</v>
      </c>
      <c r="L14" s="15">
        <f t="shared" si="4"/>
        <v>2278.3563812517095</v>
      </c>
    </row>
    <row r="15" spans="1:12" ht="15" customHeight="1">
      <c r="A15" s="11" t="s">
        <v>28</v>
      </c>
      <c r="B15" s="16">
        <f>amort!$B$6*12</f>
        <v>158014.7499103965</v>
      </c>
      <c r="C15" s="17">
        <f>SUMIF(amort!$B$9:$D534,"Interest",amort!$C$9:$C534)-SUM($C$5:$C14)</f>
        <v>119876.06361276517</v>
      </c>
      <c r="D15" s="18">
        <f t="shared" si="0"/>
        <v>38138.68629763133</v>
      </c>
      <c r="E15" s="16">
        <f>bond!$B$6*12</f>
        <v>158014.7499103965</v>
      </c>
      <c r="F15" s="17">
        <f>SUMIF(bond!$B$9:$D534,"Interest",bond!$C$9:$C534)-SUM($F$5:$F14)</f>
        <v>119731.63871714496</v>
      </c>
      <c r="G15" s="18">
        <f t="shared" si="1"/>
        <v>38283.111193251534</v>
      </c>
      <c r="H15" s="15">
        <f t="shared" si="2"/>
        <v>-144.42489562020637</v>
      </c>
      <c r="I15" s="16">
        <f>bond2!$B$6*12</f>
        <v>158014.7499103965</v>
      </c>
      <c r="J15" s="17">
        <f>SUMIF(bond2!$B$9:$D534,"Interest",bond2!$C$9:$C534)-SUM($J$5:$J14)</f>
        <v>122520.70215522475</v>
      </c>
      <c r="K15" s="18">
        <f t="shared" si="3"/>
        <v>35494.04775517175</v>
      </c>
      <c r="L15" s="15">
        <f t="shared" si="4"/>
        <v>2644.638542459579</v>
      </c>
    </row>
    <row r="16" spans="1:12" ht="15" customHeight="1">
      <c r="A16" s="11" t="s">
        <v>29</v>
      </c>
      <c r="B16" s="16">
        <f>amort!$B$6*12</f>
        <v>158014.7499103965</v>
      </c>
      <c r="C16" s="17">
        <f>SUMIF(amort!$B$9:$D582,"Interest",amort!$C$9:$C582)-SUM($C$5:$C15)</f>
        <v>113745.09749040077</v>
      </c>
      <c r="D16" s="18">
        <f t="shared" si="0"/>
        <v>44269.65241999572</v>
      </c>
      <c r="E16" s="16">
        <f>bond!$B$6*12</f>
        <v>158014.7499103965</v>
      </c>
      <c r="F16" s="17">
        <f>SUMIF(bond!$B$9:$D582,"Interest",bond!$C$9:$C582)-SUM($F$5:$F15)</f>
        <v>113943.99954172946</v>
      </c>
      <c r="G16" s="18">
        <f t="shared" si="1"/>
        <v>44070.75036866704</v>
      </c>
      <c r="H16" s="15">
        <f t="shared" si="2"/>
        <v>198.9020513286814</v>
      </c>
      <c r="I16" s="16">
        <f>bond2!$B$6*12</f>
        <v>158014.7499103965</v>
      </c>
      <c r="J16" s="17">
        <f>SUMIF(bond2!$B$9:$D582,"Interest",bond2!$C$9:$C582)-SUM($J$5:$J15)</f>
        <v>117189.04756360082</v>
      </c>
      <c r="K16" s="18">
        <f t="shared" si="3"/>
        <v>40825.702346795675</v>
      </c>
      <c r="L16" s="15">
        <f t="shared" si="4"/>
        <v>3443.950073200045</v>
      </c>
    </row>
    <row r="17" spans="1:12" ht="15" customHeight="1">
      <c r="A17" s="11" t="s">
        <v>30</v>
      </c>
      <c r="B17" s="16">
        <f>amort!$B$6*12</f>
        <v>158014.7499103965</v>
      </c>
      <c r="C17" s="17">
        <f>SUMIF(amort!$B$9:$D630,"Interest",amort!$C$9:$C630)-SUM($C$5:$C16)</f>
        <v>106628.55086585949</v>
      </c>
      <c r="D17" s="18">
        <f t="shared" si="0"/>
        <v>51386.199044537</v>
      </c>
      <c r="E17" s="16">
        <f>bond!$B$6*12</f>
        <v>158014.7499103965</v>
      </c>
      <c r="F17" s="17">
        <f>SUMIF(bond!$B$9:$D630,"Interest",bond!$C$9:$C630)-SUM($F$5:$F16)</f>
        <v>106492.95365760732</v>
      </c>
      <c r="G17" s="18">
        <f t="shared" si="1"/>
        <v>51521.79625278918</v>
      </c>
      <c r="H17" s="15">
        <f t="shared" si="2"/>
        <v>-135.59720825217664</v>
      </c>
      <c r="I17" s="16">
        <f>bond2!$B$6*12</f>
        <v>158014.7499103965</v>
      </c>
      <c r="J17" s="17">
        <f>SUMIF(bond2!$B$9:$D630,"Interest",bond2!$C$9:$C630)-SUM($J$5:$J16)</f>
        <v>110252.02262690756</v>
      </c>
      <c r="K17" s="18">
        <f t="shared" si="3"/>
        <v>47762.72728348893</v>
      </c>
      <c r="L17" s="15">
        <f t="shared" si="4"/>
        <v>3623.471761048073</v>
      </c>
    </row>
    <row r="18" spans="1:12" ht="15" customHeight="1">
      <c r="A18" s="11" t="s">
        <v>31</v>
      </c>
      <c r="B18" s="16">
        <f>amort!$B$6*12</f>
        <v>158014.7499103965</v>
      </c>
      <c r="C18" s="17">
        <f>SUMIF(amort!$B$9:$D678,"Interest",amort!$C$9:$C678)-SUM($C$5:$C17)</f>
        <v>98367.98722083704</v>
      </c>
      <c r="D18" s="18">
        <f t="shared" si="0"/>
        <v>59646.76268955946</v>
      </c>
      <c r="E18" s="16">
        <f>bond!$B$6*12</f>
        <v>158014.7499103965</v>
      </c>
      <c r="F18" s="17">
        <f>SUMIF(bond!$B$9:$D678,"Interest",bond!$C$9:$C678)-SUM($F$5:$F17)</f>
        <v>98210.6360909983</v>
      </c>
      <c r="G18" s="18">
        <f t="shared" si="1"/>
        <v>59804.11381939819</v>
      </c>
      <c r="H18" s="15">
        <f t="shared" si="2"/>
        <v>-157.35112983873114</v>
      </c>
      <c r="I18" s="16">
        <f>bond2!$B$6*12</f>
        <v>158014.7499103965</v>
      </c>
      <c r="J18" s="17">
        <f>SUMIF(bond2!$B$9:$D678,"Interest",bond2!$C$9:$C678)-SUM($J$5:$J17)</f>
        <v>102573.98917348776</v>
      </c>
      <c r="K18" s="18">
        <f t="shared" si="3"/>
        <v>55440.760736908735</v>
      </c>
      <c r="L18" s="15">
        <f t="shared" si="4"/>
        <v>4206.001952650724</v>
      </c>
    </row>
    <row r="19" spans="1:12" ht="15" customHeight="1">
      <c r="A19" s="11" t="s">
        <v>32</v>
      </c>
      <c r="B19" s="16">
        <f>amort!$B$6*12</f>
        <v>158014.7499103965</v>
      </c>
      <c r="C19" s="17">
        <f>SUMIF(amort!$B$9:$D726,"Interest",amort!$C$9:$C726)-SUM($C$5:$C18)</f>
        <v>88779.5006509386</v>
      </c>
      <c r="D19" s="18">
        <f t="shared" si="0"/>
        <v>69235.2492594579</v>
      </c>
      <c r="E19" s="16">
        <f>bond!$B$6*12</f>
        <v>158014.7499103965</v>
      </c>
      <c r="F19" s="17">
        <f>SUMIF(bond!$B$9:$D726,"Interest",bond!$C$9:$C726)-SUM($F$5:$F18)</f>
        <v>88596.90562221524</v>
      </c>
      <c r="G19" s="18">
        <f t="shared" si="1"/>
        <v>69417.84428818125</v>
      </c>
      <c r="H19" s="15">
        <f t="shared" si="2"/>
        <v>-182.59502872335725</v>
      </c>
      <c r="I19" s="16">
        <f>bond2!$B$6*12</f>
        <v>158014.7499103965</v>
      </c>
      <c r="J19" s="17">
        <f>SUMIF(bond2!$B$9:$D726,"Interest",bond2!$C$9:$C726)-SUM($J$5:$J18)</f>
        <v>93661.68370369147</v>
      </c>
      <c r="K19" s="18">
        <f t="shared" si="3"/>
        <v>64353.06620670503</v>
      </c>
      <c r="L19" s="15">
        <f t="shared" si="4"/>
        <v>4882.1830527528655</v>
      </c>
    </row>
    <row r="20" spans="1:12" ht="15" customHeight="1">
      <c r="A20" s="11" t="s">
        <v>33</v>
      </c>
      <c r="B20" s="16">
        <f>amort!$B$6*12</f>
        <v>158014.7499103965</v>
      </c>
      <c r="C20" s="17">
        <f>SUMIF(amort!$B$9:$D774,"Interest",amort!$C$9:$C774)-SUM($C$5:$C19)</f>
        <v>77649.62154680304</v>
      </c>
      <c r="D20" s="18">
        <f t="shared" si="0"/>
        <v>80365.12836359345</v>
      </c>
      <c r="E20" s="16">
        <f>bond!$B$6*12</f>
        <v>158014.7499103965</v>
      </c>
      <c r="F20" s="17">
        <f>SUMIF(bond!$B$9:$D774,"Interest",bond!$C$9:$C774)-SUM($F$5:$F19)</f>
        <v>77698.2224947142</v>
      </c>
      <c r="G20" s="18">
        <f t="shared" si="1"/>
        <v>80316.5274156823</v>
      </c>
      <c r="H20" s="15">
        <f t="shared" si="2"/>
        <v>48.600947911152616</v>
      </c>
      <c r="I20" s="16">
        <f>bond2!$B$6*12</f>
        <v>158014.7499103965</v>
      </c>
      <c r="J20" s="17">
        <f>SUMIF(bond2!$B$9:$D774,"Interest",bond2!$C$9:$C774)-SUM($J$5:$J19)</f>
        <v>83592.56400292134</v>
      </c>
      <c r="K20" s="18">
        <f t="shared" si="3"/>
        <v>74422.18590747516</v>
      </c>
      <c r="L20" s="15">
        <f t="shared" si="4"/>
        <v>5942.942456118297</v>
      </c>
    </row>
    <row r="21" spans="1:12" ht="15" customHeight="1">
      <c r="A21" s="11" t="s">
        <v>34</v>
      </c>
      <c r="B21" s="16">
        <f>amort!$B$6*12</f>
        <v>158014.7499103965</v>
      </c>
      <c r="C21" s="17">
        <f>SUMIF(amort!$B$9:$D822,"Interest",amort!$C$9:$C822)-SUM($C$5:$C20)</f>
        <v>64730.56409496674</v>
      </c>
      <c r="D21" s="18">
        <f t="shared" si="0"/>
        <v>93284.18581542975</v>
      </c>
      <c r="E21" s="16">
        <f>bond!$B$6*12</f>
        <v>158014.7499103965</v>
      </c>
      <c r="F21" s="17">
        <f>SUMIF(bond!$B$9:$D822,"Interest",bond!$C$9:$C822)-SUM($F$5:$F20)</f>
        <v>64526.556618788745</v>
      </c>
      <c r="G21" s="18">
        <f t="shared" si="1"/>
        <v>93488.19329160775</v>
      </c>
      <c r="H21" s="15">
        <f t="shared" si="2"/>
        <v>-204.0074761779979</v>
      </c>
      <c r="I21" s="16">
        <f>bond2!$B$6*12</f>
        <v>158014.7499103965</v>
      </c>
      <c r="J21" s="17">
        <f>SUMIF(bond2!$B$9:$D822,"Interest",bond2!$C$9:$C822)-SUM($J$5:$J20)</f>
        <v>71353.05333769158</v>
      </c>
      <c r="K21" s="18">
        <f t="shared" si="3"/>
        <v>86661.69657270491</v>
      </c>
      <c r="L21" s="15">
        <f t="shared" si="4"/>
        <v>6622.4892427248415</v>
      </c>
    </row>
    <row r="22" spans="1:12" ht="15" customHeight="1">
      <c r="A22" s="11" t="s">
        <v>35</v>
      </c>
      <c r="B22" s="16">
        <f>amort!$B$6*12</f>
        <v>158014.7499103965</v>
      </c>
      <c r="C22" s="17">
        <f>SUMIF(amort!$B$9:$D870,"Interest",amort!$C$9:$C870)-SUM($C$5:$C21)</f>
        <v>49734.7097930247</v>
      </c>
      <c r="D22" s="18">
        <f t="shared" si="0"/>
        <v>108280.0401173718</v>
      </c>
      <c r="E22" s="16">
        <f>bond!$B$6*12</f>
        <v>158014.7499103965</v>
      </c>
      <c r="F22" s="17">
        <f>SUMIF(bond!$B$9:$D870,"Interest",bond!$C$9:$C870)-SUM($F$5:$F21)</f>
        <v>49497.98692819546</v>
      </c>
      <c r="G22" s="18">
        <f t="shared" si="1"/>
        <v>108516.76298220103</v>
      </c>
      <c r="H22" s="15">
        <f t="shared" si="2"/>
        <v>-236.72286482923664</v>
      </c>
      <c r="I22" s="16">
        <f>bond2!$B$6*12</f>
        <v>158014.7499103965</v>
      </c>
      <c r="J22" s="17">
        <f>SUMIF(bond2!$B$9:$D870,"Interest",bond2!$C$9:$C870)-SUM($J$5:$J21)</f>
        <v>57421.86801265692</v>
      </c>
      <c r="K22" s="18">
        <f t="shared" si="3"/>
        <v>100592.88189773957</v>
      </c>
      <c r="L22" s="15">
        <f t="shared" si="4"/>
        <v>7687.158219632227</v>
      </c>
    </row>
    <row r="23" spans="1:12" ht="15" customHeight="1">
      <c r="A23" s="11" t="s">
        <v>36</v>
      </c>
      <c r="B23" s="16">
        <f>amort!$B$6*12</f>
        <v>158014.7499103965</v>
      </c>
      <c r="C23" s="17">
        <f>SUMIF(amort!$B$9:$D918,"Interest",amort!$C$9:$C918)-SUM($C$5:$C22)</f>
        <v>32328.204164929222</v>
      </c>
      <c r="D23" s="18">
        <f t="shared" si="0"/>
        <v>125686.54574546727</v>
      </c>
      <c r="E23" s="16">
        <f>bond!$B$6*12</f>
        <v>158014.7499103965</v>
      </c>
      <c r="F23" s="17">
        <f>SUMIF(bond!$B$9:$D918,"Interest",bond!$C$9:$C918)-SUM($F$5:$F22)</f>
        <v>32053.51958258543</v>
      </c>
      <c r="G23" s="18">
        <f t="shared" si="1"/>
        <v>125961.23032781106</v>
      </c>
      <c r="H23" s="15">
        <f t="shared" si="2"/>
        <v>-274.6845823437907</v>
      </c>
      <c r="I23" s="16">
        <f>bond2!$B$6*12</f>
        <v>158014.7499103965</v>
      </c>
      <c r="J23" s="17">
        <f>SUMIF(bond2!$B$9:$D918,"Interest",bond2!$C$9:$C918)-SUM($J$5:$J22)</f>
        <v>41251.19359110389</v>
      </c>
      <c r="K23" s="18">
        <f t="shared" si="3"/>
        <v>116763.5563192926</v>
      </c>
      <c r="L23" s="15">
        <f t="shared" si="4"/>
        <v>8922.989426174667</v>
      </c>
    </row>
    <row r="24" spans="1:12" ht="15" customHeight="1">
      <c r="A24" s="11" t="s">
        <v>37</v>
      </c>
      <c r="B24" s="16">
        <f>amort!$B$6*12</f>
        <v>158014.7499103965</v>
      </c>
      <c r="C24" s="17">
        <f>SUMIF(amort!$B$9:$D966,"Interest",amort!$C$9:$C966)-SUM($C$5:$C23)</f>
        <v>12123.524119347334</v>
      </c>
      <c r="D24" s="18">
        <f t="shared" si="0"/>
        <v>145891.22579104916</v>
      </c>
      <c r="E24" s="16">
        <f>bond!$B$6*12</f>
        <v>158014.7499103965</v>
      </c>
      <c r="F24" s="17">
        <f>SUMIF(bond!$B$9:$D966,"Interest",bond!$C$9:$C966)-SUM($F$5:$F23)</f>
        <v>11872.735646089073</v>
      </c>
      <c r="G24" s="18">
        <f t="shared" si="1"/>
        <v>146142.01426430742</v>
      </c>
      <c r="H24" s="15">
        <f t="shared" si="2"/>
        <v>-250.78847325826064</v>
      </c>
      <c r="I24" s="16">
        <f>bond2!$B$6*12</f>
        <v>158014.7499103965</v>
      </c>
      <c r="J24" s="17">
        <f>SUMIF(bond2!$B$9:$D966,"Interest",bond2!$C$9:$C966)-SUM($J$5:$J23)</f>
        <v>22578.424785681535</v>
      </c>
      <c r="K24" s="18">
        <f t="shared" si="3"/>
        <v>135436.32512471496</v>
      </c>
      <c r="L24" s="15">
        <f t="shared" si="4"/>
        <v>10454.9006663342</v>
      </c>
    </row>
    <row r="25" spans="1:12" ht="15" customHeight="1">
      <c r="A25" s="3"/>
      <c r="B25" s="19">
        <f aca="true" t="shared" si="5" ref="B25:L25">SUM(B5:B24)</f>
        <v>3160294.99820793</v>
      </c>
      <c r="C25" s="20">
        <f t="shared" si="5"/>
        <v>2160294.9982079323</v>
      </c>
      <c r="D25" s="21">
        <f t="shared" si="5"/>
        <v>999999.9999999978</v>
      </c>
      <c r="E25" s="19">
        <f t="shared" si="5"/>
        <v>3160294.99820793</v>
      </c>
      <c r="F25" s="20">
        <f t="shared" si="5"/>
        <v>2158228.721541947</v>
      </c>
      <c r="G25" s="21">
        <f t="shared" si="5"/>
        <v>1002066.2766659829</v>
      </c>
      <c r="H25" s="22">
        <f t="shared" si="5"/>
        <v>-2066.2766659851186</v>
      </c>
      <c r="I25" s="19">
        <f t="shared" si="5"/>
        <v>3160294.99820793</v>
      </c>
      <c r="J25" s="20">
        <f t="shared" si="5"/>
        <v>2231393.2927772007</v>
      </c>
      <c r="K25" s="21">
        <f t="shared" si="5"/>
        <v>928901.7054307294</v>
      </c>
      <c r="L25" s="22">
        <f t="shared" si="5"/>
        <v>71098.29456926836</v>
      </c>
    </row>
    <row r="26" spans="1:16" s="27" customFormat="1" ht="15" customHeight="1">
      <c r="A26" s="23"/>
      <c r="B26" s="23" t="s">
        <v>42</v>
      </c>
      <c r="C26" s="24"/>
      <c r="D26" s="25">
        <f>bond!$B$5</f>
        <v>0.15</v>
      </c>
      <c r="E26" s="23"/>
      <c r="F26" s="23"/>
      <c r="G26" s="23"/>
      <c r="H26" s="26">
        <f>RATE(bond!$B$4*12,($F$25+$G$25+$H$25)/(bond!$B$4*12),-$D$25,0,0)*12</f>
        <v>0.14988346830260238</v>
      </c>
      <c r="I26" s="23"/>
      <c r="J26" s="23"/>
      <c r="K26" s="23"/>
      <c r="L26" s="26">
        <f>RATE(bond!$B$4*12,($J$25+$K$25+$L$25)/(bond!$B$4*12),-$D$25,0,0)*12</f>
        <v>0.15399658592633408</v>
      </c>
      <c r="M26" s="23"/>
      <c r="N26" s="23"/>
      <c r="O26" s="23"/>
      <c r="P26" s="23"/>
    </row>
    <row r="27" spans="1:16" s="27" customFormat="1" ht="15" customHeight="1">
      <c r="A27" s="23"/>
      <c r="B27" s="23"/>
      <c r="C27" s="23"/>
      <c r="D27" s="25"/>
      <c r="E27" s="23"/>
      <c r="F27" s="24"/>
      <c r="G27" s="23"/>
      <c r="H27" s="28" t="s">
        <v>48</v>
      </c>
      <c r="I27" s="23"/>
      <c r="J27" s="24"/>
      <c r="K27" s="23"/>
      <c r="L27" s="28" t="s">
        <v>48</v>
      </c>
      <c r="M27" s="23"/>
      <c r="N27" s="23"/>
      <c r="O27" s="23"/>
      <c r="P27" s="23"/>
    </row>
    <row r="28" spans="2:12" ht="15" customHeight="1">
      <c r="B28" s="29" t="s">
        <v>4</v>
      </c>
      <c r="C28" s="29" t="s">
        <v>46</v>
      </c>
      <c r="D28" s="30"/>
      <c r="H28" s="31"/>
      <c r="L28" s="31"/>
    </row>
    <row r="29" spans="2:16" ht="15" customHeight="1">
      <c r="B29" s="32">
        <v>39448</v>
      </c>
      <c r="C29" s="2">
        <v>8976.29225738626</v>
      </c>
      <c r="L29" s="31"/>
      <c r="P29" s="3"/>
    </row>
    <row r="30" spans="2:16" ht="15" customHeight="1">
      <c r="B30" s="32">
        <v>39479</v>
      </c>
      <c r="C30" s="2">
        <v>4376.750862991437</v>
      </c>
      <c r="P30" s="3"/>
    </row>
    <row r="31" spans="2:16" ht="15" customHeight="1">
      <c r="B31" s="32">
        <v>39508</v>
      </c>
      <c r="C31" s="2">
        <v>15958.83380224621</v>
      </c>
      <c r="P31" s="3"/>
    </row>
    <row r="32" spans="2:16" ht="15" customHeight="1">
      <c r="B32" s="32">
        <v>39539</v>
      </c>
      <c r="C32" s="2">
        <v>11451.547928056214</v>
      </c>
      <c r="P32" s="3"/>
    </row>
    <row r="33" spans="2:16" ht="15" customHeight="1">
      <c r="B33" s="32">
        <v>39569</v>
      </c>
      <c r="C33" s="2">
        <v>15004.042292232696</v>
      </c>
      <c r="P33" s="3"/>
    </row>
    <row r="34" spans="2:16" ht="15" customHeight="1">
      <c r="B34" s="32">
        <v>39600</v>
      </c>
      <c r="C34" s="2">
        <v>10484.592635793766</v>
      </c>
      <c r="P34" s="3"/>
    </row>
    <row r="35" spans="2:16" ht="15" customHeight="1">
      <c r="B35" s="32">
        <v>39630</v>
      </c>
      <c r="C35" s="2">
        <v>14025.165633351708</v>
      </c>
      <c r="P35" s="3"/>
    </row>
    <row r="36" spans="2:16" ht="15" customHeight="1">
      <c r="B36" s="32">
        <v>39661</v>
      </c>
      <c r="C36" s="2">
        <v>9496.542532313202</v>
      </c>
      <c r="P36" s="3"/>
    </row>
    <row r="37" spans="2:16" ht="15" customHeight="1">
      <c r="B37" s="32">
        <v>39692</v>
      </c>
      <c r="C37" s="2">
        <v>4906.928837832804</v>
      </c>
      <c r="P37" s="3"/>
    </row>
    <row r="38" spans="2:16" ht="15" customHeight="1">
      <c r="B38" s="32">
        <v>39722</v>
      </c>
      <c r="C38" s="2">
        <v>8378.73611733419</v>
      </c>
      <c r="P38" s="3"/>
    </row>
    <row r="39" spans="2:16" ht="15" customHeight="1">
      <c r="B39" s="32">
        <v>39753</v>
      </c>
      <c r="C39" s="2">
        <v>3774.881875376579</v>
      </c>
      <c r="P39" s="3"/>
    </row>
    <row r="40" spans="2:16" ht="15" customHeight="1">
      <c r="B40" s="32">
        <v>39783</v>
      </c>
      <c r="C40" s="2">
        <v>7232.732411516316</v>
      </c>
      <c r="P40" s="3"/>
    </row>
    <row r="41" spans="2:3" ht="15" customHeight="1">
      <c r="B41" s="32">
        <v>39814</v>
      </c>
      <c r="C41" s="2">
        <v>2617.5755721535534</v>
      </c>
    </row>
    <row r="42" spans="2:3" ht="15" customHeight="1">
      <c r="B42" s="32">
        <v>39845</v>
      </c>
      <c r="C42" s="2">
        <v>-2066.2766659851186</v>
      </c>
    </row>
    <row r="43" spans="2:3" ht="15" customHeight="1">
      <c r="B43" s="32">
        <v>39873</v>
      </c>
      <c r="C43" s="2">
        <v>17558.479426898484</v>
      </c>
    </row>
    <row r="44" spans="2:3" ht="15" customHeight="1">
      <c r="B44" s="32">
        <v>39904</v>
      </c>
      <c r="C44" s="2">
        <v>13071.572599699282</v>
      </c>
    </row>
    <row r="45" spans="2:3" ht="15" customHeight="1">
      <c r="B45" s="32">
        <v>39934</v>
      </c>
      <c r="C45" s="2">
        <v>16644.039870789275</v>
      </c>
    </row>
    <row r="46" spans="2:3" ht="15" customHeight="1">
      <c r="B46" s="32">
        <v>39965</v>
      </c>
      <c r="C46" s="2">
        <v>12145.48333418183</v>
      </c>
    </row>
    <row r="47" spans="2:3" ht="15" customHeight="1">
      <c r="B47" s="32">
        <v>39995</v>
      </c>
      <c r="C47" s="2">
        <v>15706.533066382826</v>
      </c>
    </row>
    <row r="48" spans="2:3" ht="15" customHeight="1">
      <c r="B48" s="32">
        <v>40026</v>
      </c>
      <c r="C48" s="2">
        <v>11199.330125793349</v>
      </c>
    </row>
    <row r="49" spans="2:3" ht="15" customHeight="1">
      <c r="B49" s="32">
        <v>40057</v>
      </c>
      <c r="C49" s="2">
        <v>6631.409478733736</v>
      </c>
    </row>
    <row r="50" spans="2:3" ht="15" customHeight="1">
      <c r="B50" s="32">
        <v>40087</v>
      </c>
      <c r="C50" s="2">
        <v>10124.477478461848</v>
      </c>
    </row>
    <row r="51" spans="2:3" ht="15" customHeight="1">
      <c r="B51" s="32">
        <v>40118</v>
      </c>
      <c r="C51" s="2">
        <v>5542.86350316095</v>
      </c>
    </row>
    <row r="52" spans="2:3" ht="15" customHeight="1">
      <c r="B52" s="32">
        <v>40148</v>
      </c>
      <c r="C52" s="2">
        <v>9022.511073058935</v>
      </c>
    </row>
    <row r="53" spans="2:3" ht="15" customHeight="1">
      <c r="B53" s="32">
        <v>40179</v>
      </c>
      <c r="C53" s="2">
        <v>4430.155523506459</v>
      </c>
    </row>
    <row r="54" spans="2:3" ht="15" customHeight="1">
      <c r="B54" s="32">
        <v>40210</v>
      </c>
      <c r="C54" s="2">
        <v>-230.60494264959743</v>
      </c>
    </row>
    <row r="55" spans="2:3" ht="15" customHeight="1">
      <c r="B55" s="32">
        <v>40238</v>
      </c>
      <c r="C55" s="2">
        <v>19415.273948145266</v>
      </c>
    </row>
    <row r="56" spans="2:3" ht="15" customHeight="1">
      <c r="B56" s="32">
        <v>40269</v>
      </c>
      <c r="C56" s="2">
        <v>14952.02217444216</v>
      </c>
    </row>
    <row r="57" spans="2:3" ht="15" customHeight="1">
      <c r="B57" s="32">
        <v>40299</v>
      </c>
      <c r="C57" s="2">
        <v>18547.67307042182</v>
      </c>
    </row>
    <row r="58" spans="2:3" ht="15" customHeight="1">
      <c r="B58" s="32">
        <v>40330</v>
      </c>
      <c r="C58" s="2">
        <v>14073.36829923402</v>
      </c>
    </row>
    <row r="59" spans="2:3" ht="15" customHeight="1">
      <c r="B59" s="32">
        <v>40360</v>
      </c>
      <c r="C59" s="2">
        <v>17658.186476204297</v>
      </c>
    </row>
    <row r="60" spans="2:3" ht="15" customHeight="1">
      <c r="B60" s="32">
        <v>40391</v>
      </c>
      <c r="C60" s="2">
        <v>13175.847065361855</v>
      </c>
    </row>
    <row r="61" spans="2:3" ht="15" customHeight="1">
      <c r="B61" s="32">
        <v>40422</v>
      </c>
      <c r="C61" s="2">
        <v>8633.106702601954</v>
      </c>
    </row>
    <row r="62" spans="2:3" ht="15" customHeight="1">
      <c r="B62" s="32">
        <v>40452</v>
      </c>
      <c r="C62" s="2">
        <v>12150.85316125236</v>
      </c>
    </row>
    <row r="63" spans="2:3" ht="15" customHeight="1">
      <c r="B63" s="32">
        <v>40483</v>
      </c>
      <c r="C63" s="2">
        <v>7595.054656973802</v>
      </c>
    </row>
    <row r="64" spans="2:3" ht="15" customHeight="1">
      <c r="B64" s="32">
        <v>40513</v>
      </c>
      <c r="C64" s="2">
        <v>11100.003213709306</v>
      </c>
    </row>
    <row r="65" spans="2:3" ht="15" customHeight="1">
      <c r="B65" s="32">
        <v>40544</v>
      </c>
      <c r="C65" s="2">
        <v>6534.114344853113</v>
      </c>
    </row>
    <row r="66" spans="2:3" ht="15" customHeight="1">
      <c r="B66" s="32">
        <v>40575</v>
      </c>
      <c r="C66" s="2">
        <v>1900.1577376450205</v>
      </c>
    </row>
    <row r="67" spans="2:3" ht="15" customHeight="1">
      <c r="B67" s="32">
        <v>40603</v>
      </c>
      <c r="C67" s="2">
        <v>21570.554993523758</v>
      </c>
    </row>
    <row r="68" spans="2:3" ht="15" customHeight="1">
      <c r="B68" s="32">
        <v>40634</v>
      </c>
      <c r="C68" s="2">
        <v>17134.76090985033</v>
      </c>
    </row>
    <row r="69" spans="2:3" ht="15" customHeight="1">
      <c r="B69" s="32">
        <v>40664</v>
      </c>
      <c r="C69" s="2">
        <v>20757.32228339593</v>
      </c>
    </row>
    <row r="70" spans="2:3" ht="15" customHeight="1">
      <c r="B70" s="32">
        <v>40695</v>
      </c>
      <c r="C70" s="2">
        <v>16311.167837803443</v>
      </c>
    </row>
    <row r="71" spans="2:3" ht="15" customHeight="1">
      <c r="B71" s="32">
        <v>40725</v>
      </c>
      <c r="C71" s="2">
        <v>19923.57532414823</v>
      </c>
    </row>
    <row r="72" spans="2:3" ht="15" customHeight="1">
      <c r="B72" s="32">
        <v>40756</v>
      </c>
      <c r="C72" s="2">
        <v>15470.096346569217</v>
      </c>
    </row>
    <row r="73" spans="2:3" ht="15" customHeight="1">
      <c r="B73" s="32">
        <v>40787</v>
      </c>
      <c r="C73" s="2">
        <v>10956.58409109006</v>
      </c>
    </row>
    <row r="74" spans="2:3" ht="15" customHeight="1">
      <c r="B74" s="32">
        <v>40817</v>
      </c>
      <c r="C74" s="2">
        <v>14502.976161393754</v>
      </c>
    </row>
    <row r="75" spans="2:3" ht="15" customHeight="1">
      <c r="B75" s="32">
        <v>40848</v>
      </c>
      <c r="C75" s="2">
        <v>9977.14305972318</v>
      </c>
    </row>
    <row r="76" spans="2:3" ht="15" customHeight="1">
      <c r="B76" s="32">
        <v>40878</v>
      </c>
      <c r="C76" s="2">
        <v>13511.459829624464</v>
      </c>
    </row>
  </sheetData>
  <sheetProtection password="8FD9" sheet="1"/>
  <mergeCells count="3">
    <mergeCell ref="B3:D3"/>
    <mergeCell ref="E3:G3"/>
    <mergeCell ref="I3:K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76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8" sqref="A8"/>
    </sheetView>
  </sheetViews>
  <sheetFormatPr defaultColWidth="9.140625" defaultRowHeight="15" customHeight="1"/>
  <cols>
    <col min="1" max="1" width="16.8515625" style="40" customWidth="1"/>
    <col min="2" max="2" width="20.421875" style="3" bestFit="1" customWidth="1"/>
    <col min="3" max="4" width="15.7109375" style="34" customWidth="1"/>
    <col min="5" max="5" width="5.7109375" style="3" customWidth="1"/>
    <col min="6" max="6" width="17.28125" style="34" bestFit="1" customWidth="1"/>
    <col min="7" max="7" width="15.7109375" style="35" customWidth="1"/>
    <col min="8" max="8" width="15.7109375" style="2" customWidth="1"/>
    <col min="9" max="9" width="15.7109375" style="3" customWidth="1"/>
    <col min="10" max="10" width="15.7109375" style="36" customWidth="1"/>
    <col min="11" max="11" width="15.7109375" style="2" customWidth="1"/>
    <col min="12" max="15" width="15.7109375" style="3" customWidth="1"/>
    <col min="16" max="16384" width="9.140625" style="3" customWidth="1"/>
  </cols>
  <sheetData>
    <row r="1" ht="18">
      <c r="A1" s="33" t="s">
        <v>44</v>
      </c>
    </row>
    <row r="3" spans="1:7" ht="15" customHeight="1">
      <c r="A3" s="37" t="s">
        <v>2</v>
      </c>
      <c r="B3" s="38">
        <v>1000000</v>
      </c>
      <c r="C3" s="37" t="s">
        <v>4</v>
      </c>
      <c r="D3" s="39">
        <v>39845</v>
      </c>
      <c r="F3" s="40" t="s">
        <v>0</v>
      </c>
      <c r="G3" s="38">
        <v>150</v>
      </c>
    </row>
    <row r="4" spans="1:7" ht="15" customHeight="1">
      <c r="A4" s="37" t="s">
        <v>5</v>
      </c>
      <c r="B4" s="38">
        <v>20</v>
      </c>
      <c r="C4" s="37" t="s">
        <v>7</v>
      </c>
      <c r="D4" s="41">
        <v>1</v>
      </c>
      <c r="F4" s="40" t="s">
        <v>3</v>
      </c>
      <c r="G4" s="38">
        <v>40</v>
      </c>
    </row>
    <row r="5" spans="1:4" ht="15" customHeight="1">
      <c r="A5" s="37" t="s">
        <v>1</v>
      </c>
      <c r="B5" s="42">
        <v>0.15</v>
      </c>
      <c r="C5" s="2" t="s">
        <v>6</v>
      </c>
      <c r="D5" s="43">
        <f>DATE(YEAR(D3),MONTH(D3)+(B4*12),DAY(D4))</f>
        <v>47150</v>
      </c>
    </row>
    <row r="6" spans="1:2" ht="15" customHeight="1">
      <c r="A6" s="37" t="s">
        <v>8</v>
      </c>
      <c r="B6" s="44">
        <f>PMT($B$5/12,$B$4*12,-$B$3,0,0)</f>
        <v>13167.895825866375</v>
      </c>
    </row>
    <row r="7" spans="1:2" ht="15" customHeight="1">
      <c r="A7" s="37"/>
      <c r="B7" s="45"/>
    </row>
    <row r="8" spans="1:12" s="4" customFormat="1" ht="15.75">
      <c r="A8" s="46" t="s">
        <v>9</v>
      </c>
      <c r="B8" s="4" t="s">
        <v>10</v>
      </c>
      <c r="C8" s="47" t="s">
        <v>11</v>
      </c>
      <c r="D8" s="47" t="s">
        <v>12</v>
      </c>
      <c r="F8" s="47" t="s">
        <v>13</v>
      </c>
      <c r="G8" s="48" t="s">
        <v>14</v>
      </c>
      <c r="H8" s="49"/>
      <c r="I8" s="7"/>
      <c r="J8" s="7"/>
      <c r="K8" s="7"/>
      <c r="L8" s="7"/>
    </row>
    <row r="9" spans="1:12" s="11" customFormat="1" ht="15" customHeight="1">
      <c r="A9" s="50">
        <f>DATE(YEAR($D$3),MONTH($D$3),1)</f>
        <v>39845</v>
      </c>
      <c r="B9" s="11" t="s">
        <v>15</v>
      </c>
      <c r="C9" s="51">
        <f>B3</f>
        <v>1000000</v>
      </c>
      <c r="D9" s="51">
        <f>C9</f>
        <v>1000000</v>
      </c>
      <c r="F9" s="51"/>
      <c r="H9" s="52"/>
      <c r="I9" s="3"/>
      <c r="J9" s="3"/>
      <c r="K9" s="3"/>
      <c r="L9" s="3"/>
    </row>
    <row r="10" spans="1:12" s="11" customFormat="1" ht="15" customHeight="1">
      <c r="A10" s="53">
        <f>DATE(YEAR($D$3),MONTH($D$3)+1,1-1)</f>
        <v>39872</v>
      </c>
      <c r="B10" s="11" t="s">
        <v>16</v>
      </c>
      <c r="C10" s="54">
        <f>D9*$B$5/365*F10</f>
        <v>11095.890410958904</v>
      </c>
      <c r="D10" s="55">
        <f>D9+C10</f>
        <v>1011095.8904109589</v>
      </c>
      <c r="F10" s="51">
        <f>A10-A9</f>
        <v>27</v>
      </c>
      <c r="H10" s="52"/>
      <c r="I10" s="3"/>
      <c r="J10" s="3"/>
      <c r="K10" s="3"/>
      <c r="L10" s="3"/>
    </row>
    <row r="11" spans="1:11" ht="15" customHeight="1">
      <c r="A11" s="56">
        <f>DATE(YEAR($D$3),MONTH($D$3)+1,1)</f>
        <v>39873</v>
      </c>
      <c r="B11" s="3" t="s">
        <v>3</v>
      </c>
      <c r="C11" s="34">
        <f>$G$4</f>
        <v>40</v>
      </c>
      <c r="D11" s="55">
        <f aca="true" t="shared" si="0" ref="D11:D74">D10+C11</f>
        <v>1011135.8904109589</v>
      </c>
      <c r="F11" s="51">
        <f aca="true" t="shared" si="1" ref="F11:F74">A11-A10</f>
        <v>1</v>
      </c>
      <c r="G11" s="3"/>
      <c r="J11" s="3"/>
      <c r="K11" s="3"/>
    </row>
    <row r="12" spans="1:11" ht="15" customHeight="1">
      <c r="A12" s="56">
        <f>DATE(YEAR($D$3),MONTH($D$3)+1,1)</f>
        <v>39873</v>
      </c>
      <c r="B12" s="3" t="s">
        <v>0</v>
      </c>
      <c r="C12" s="34">
        <f>$G$3</f>
        <v>150</v>
      </c>
      <c r="D12" s="55">
        <f t="shared" si="0"/>
        <v>1011285.8904109589</v>
      </c>
      <c r="F12" s="51">
        <f t="shared" si="1"/>
        <v>0</v>
      </c>
      <c r="G12" s="3"/>
      <c r="I12" s="57"/>
      <c r="J12" s="3"/>
      <c r="K12" s="3"/>
    </row>
    <row r="13" spans="1:11" ht="15" customHeight="1">
      <c r="A13" s="56">
        <f>DATE(YEAR($D$3),MONTH($D$3)+1,$D$4)</f>
        <v>39873</v>
      </c>
      <c r="B13" s="3" t="s">
        <v>17</v>
      </c>
      <c r="C13" s="34">
        <f>-$B$6-C11-C12</f>
        <v>-13357.895825866375</v>
      </c>
      <c r="D13" s="55">
        <f t="shared" si="0"/>
        <v>997927.9945850925</v>
      </c>
      <c r="F13" s="51">
        <f t="shared" si="1"/>
        <v>0</v>
      </c>
      <c r="G13" s="3">
        <f>COUNTIF($B$9:B13,B13)</f>
        <v>1</v>
      </c>
      <c r="J13" s="3"/>
      <c r="K13" s="3"/>
    </row>
    <row r="14" spans="1:11" ht="15" customHeight="1">
      <c r="A14" s="56">
        <f>DATE(YEAR(A10),MONTH(A10)+2,1-1)</f>
        <v>39903</v>
      </c>
      <c r="B14" s="3" t="s">
        <v>16</v>
      </c>
      <c r="C14" s="34">
        <f>(D10*$B$5/365*F11)+(D11*$B$5/365*F12)+(D12*$B$5/365*F13)+(D13*$B$5/365*F14)</f>
        <v>12718.740710122085</v>
      </c>
      <c r="D14" s="55">
        <f t="shared" si="0"/>
        <v>1010646.7352952146</v>
      </c>
      <c r="F14" s="51">
        <f t="shared" si="1"/>
        <v>30</v>
      </c>
      <c r="J14" s="3"/>
      <c r="K14" s="3"/>
    </row>
    <row r="15" spans="1:11" ht="15" customHeight="1">
      <c r="A15" s="56">
        <f>DATE(YEAR(A11),MONTH(A11)+1,1)</f>
        <v>39904</v>
      </c>
      <c r="B15" s="3" t="str">
        <f>B11</f>
        <v>Admin Fee</v>
      </c>
      <c r="C15" s="34">
        <f>$G$4</f>
        <v>40</v>
      </c>
      <c r="D15" s="55">
        <f t="shared" si="0"/>
        <v>1010686.7352952146</v>
      </c>
      <c r="F15" s="51">
        <f t="shared" si="1"/>
        <v>1</v>
      </c>
      <c r="J15" s="3"/>
      <c r="K15" s="3"/>
    </row>
    <row r="16" spans="1:11" ht="15" customHeight="1">
      <c r="A16" s="56">
        <f>DATE(YEAR(A12),MONTH(A12)+1,1)</f>
        <v>39904</v>
      </c>
      <c r="B16" s="3" t="str">
        <f aca="true" t="shared" si="2" ref="B16:B79">B12</f>
        <v>Insurance</v>
      </c>
      <c r="C16" s="34">
        <f>$G$3</f>
        <v>150</v>
      </c>
      <c r="D16" s="55">
        <f t="shared" si="0"/>
        <v>1010836.7352952146</v>
      </c>
      <c r="F16" s="51">
        <f t="shared" si="1"/>
        <v>0</v>
      </c>
      <c r="J16" s="3"/>
      <c r="K16" s="3"/>
    </row>
    <row r="17" spans="1:11" ht="15" customHeight="1">
      <c r="A17" s="56">
        <f>DATE(YEAR(A13),MONTH(A13)+1,$D$4)</f>
        <v>39904</v>
      </c>
      <c r="B17" s="3" t="str">
        <f t="shared" si="2"/>
        <v>Debit Order / Payment</v>
      </c>
      <c r="C17" s="34">
        <f>-$B$6-C15-C16</f>
        <v>-13357.895825866375</v>
      </c>
      <c r="D17" s="55">
        <f t="shared" si="0"/>
        <v>997478.8394693482</v>
      </c>
      <c r="F17" s="51">
        <f t="shared" si="1"/>
        <v>0</v>
      </c>
      <c r="G17" s="3">
        <f>COUNTIF($B$9:B17,B17)</f>
        <v>2</v>
      </c>
      <c r="J17" s="3"/>
      <c r="K17" s="3"/>
    </row>
    <row r="18" spans="1:11" ht="15" customHeight="1">
      <c r="A18" s="56">
        <f>DATE(YEAR(A14),MONTH(A14)+2,1-1)</f>
        <v>39933</v>
      </c>
      <c r="B18" s="3" t="str">
        <f t="shared" si="2"/>
        <v>Interest</v>
      </c>
      <c r="C18" s="34">
        <f>(D14*$B$5/365*F15)+(D15*$B$5/365*F16)+(D16*$B$5/365*F17)+(D17*$B$5/365*F18)</f>
        <v>12303.095786262867</v>
      </c>
      <c r="D18" s="55">
        <f t="shared" si="0"/>
        <v>1009781.9352556111</v>
      </c>
      <c r="F18" s="51">
        <f t="shared" si="1"/>
        <v>29</v>
      </c>
      <c r="J18" s="3"/>
      <c r="K18" s="3"/>
    </row>
    <row r="19" spans="1:11" ht="15" customHeight="1">
      <c r="A19" s="56">
        <f>DATE(YEAR(A15),MONTH(A15)+1,1)</f>
        <v>39934</v>
      </c>
      <c r="B19" s="3" t="str">
        <f t="shared" si="2"/>
        <v>Admin Fee</v>
      </c>
      <c r="C19" s="34">
        <f>$G$4</f>
        <v>40</v>
      </c>
      <c r="D19" s="55">
        <f t="shared" si="0"/>
        <v>1009821.9352556111</v>
      </c>
      <c r="F19" s="51">
        <f t="shared" si="1"/>
        <v>1</v>
      </c>
      <c r="J19" s="3"/>
      <c r="K19" s="3"/>
    </row>
    <row r="20" spans="1:11" ht="15" customHeight="1">
      <c r="A20" s="56">
        <f>DATE(YEAR(A16),MONTH(A16)+1,1)</f>
        <v>39934</v>
      </c>
      <c r="B20" s="3" t="str">
        <f t="shared" si="2"/>
        <v>Insurance</v>
      </c>
      <c r="C20" s="34">
        <f>$G$3</f>
        <v>150</v>
      </c>
      <c r="D20" s="55">
        <f t="shared" si="0"/>
        <v>1009971.9352556111</v>
      </c>
      <c r="F20" s="51">
        <f t="shared" si="1"/>
        <v>0</v>
      </c>
      <c r="J20" s="3"/>
      <c r="K20" s="3"/>
    </row>
    <row r="21" spans="1:11" ht="15" customHeight="1">
      <c r="A21" s="56">
        <f>DATE(YEAR(A17),MONTH(A17)+1,$D$4)</f>
        <v>39934</v>
      </c>
      <c r="B21" s="3" t="str">
        <f t="shared" si="2"/>
        <v>Debit Order / Payment</v>
      </c>
      <c r="C21" s="34">
        <f>-$B$6-C19-C20</f>
        <v>-13357.895825866375</v>
      </c>
      <c r="D21" s="55">
        <f t="shared" si="0"/>
        <v>996614.0394297447</v>
      </c>
      <c r="F21" s="51">
        <f t="shared" si="1"/>
        <v>0</v>
      </c>
      <c r="G21" s="3">
        <f>COUNTIF($B$9:B21,B21)</f>
        <v>3</v>
      </c>
      <c r="J21" s="3"/>
      <c r="K21" s="3"/>
    </row>
    <row r="22" spans="1:11" ht="15" customHeight="1">
      <c r="A22" s="56">
        <f>DATE(YEAR(A18),MONTH(A18)+2,1-1)</f>
        <v>39964</v>
      </c>
      <c r="B22" s="3" t="str">
        <f t="shared" si="2"/>
        <v>Interest</v>
      </c>
      <c r="C22" s="34">
        <f>(D18*$B$5/365*F19)+(D19*$B$5/365*F20)+(D20*$B$5/365*F21)+(D21*$B$5/365*F22)</f>
        <v>12702.001281430665</v>
      </c>
      <c r="D22" s="55">
        <f t="shared" si="0"/>
        <v>1009316.0407111754</v>
      </c>
      <c r="F22" s="51">
        <f t="shared" si="1"/>
        <v>30</v>
      </c>
      <c r="J22" s="3"/>
      <c r="K22" s="3"/>
    </row>
    <row r="23" spans="1:11" ht="15" customHeight="1">
      <c r="A23" s="56">
        <f>DATE(YEAR(A19),MONTH(A19)+1,1)</f>
        <v>39965</v>
      </c>
      <c r="B23" s="3" t="str">
        <f t="shared" si="2"/>
        <v>Admin Fee</v>
      </c>
      <c r="C23" s="34">
        <f>$G$4</f>
        <v>40</v>
      </c>
      <c r="D23" s="55">
        <f t="shared" si="0"/>
        <v>1009356.0407111754</v>
      </c>
      <c r="F23" s="51">
        <f t="shared" si="1"/>
        <v>1</v>
      </c>
      <c r="J23" s="3"/>
      <c r="K23" s="3"/>
    </row>
    <row r="24" spans="1:11" ht="15" customHeight="1">
      <c r="A24" s="56">
        <f>DATE(YEAR(A20),MONTH(A20)+1,1)</f>
        <v>39965</v>
      </c>
      <c r="B24" s="3" t="str">
        <f t="shared" si="2"/>
        <v>Insurance</v>
      </c>
      <c r="C24" s="34">
        <f>$G$3</f>
        <v>150</v>
      </c>
      <c r="D24" s="55">
        <f t="shared" si="0"/>
        <v>1009506.0407111754</v>
      </c>
      <c r="F24" s="51">
        <f t="shared" si="1"/>
        <v>0</v>
      </c>
      <c r="J24" s="3"/>
      <c r="K24" s="3"/>
    </row>
    <row r="25" spans="1:11" ht="15" customHeight="1">
      <c r="A25" s="56">
        <f>DATE(YEAR(A21),MONTH(A21)+1,$D$4)</f>
        <v>39965</v>
      </c>
      <c r="B25" s="3" t="str">
        <f t="shared" si="2"/>
        <v>Debit Order / Payment</v>
      </c>
      <c r="C25" s="34">
        <f>-$B$6-C23-C24</f>
        <v>-13357.895825866375</v>
      </c>
      <c r="D25" s="55">
        <f t="shared" si="0"/>
        <v>996148.144885309</v>
      </c>
      <c r="F25" s="51">
        <f t="shared" si="1"/>
        <v>0</v>
      </c>
      <c r="G25" s="3">
        <f>COUNTIF($B$9:B25,B25)</f>
        <v>4</v>
      </c>
      <c r="J25" s="3"/>
      <c r="K25" s="3"/>
    </row>
    <row r="26" spans="1:11" ht="15" customHeight="1">
      <c r="A26" s="56">
        <f>DATE(YEAR(A22),MONTH(A22)+2,1-1)</f>
        <v>39994</v>
      </c>
      <c r="B26" s="3" t="str">
        <f t="shared" si="2"/>
        <v>Interest</v>
      </c>
      <c r="C26" s="34">
        <f>(D22*$B$5/365*F23)+(D23*$B$5/365*F24)+(D24*$B$5/365*F25)+(D25*$B$5/365*F26)</f>
        <v>12286.689962624028</v>
      </c>
      <c r="D26" s="55">
        <f t="shared" si="0"/>
        <v>1008434.834847933</v>
      </c>
      <c r="F26" s="51">
        <f t="shared" si="1"/>
        <v>29</v>
      </c>
      <c r="J26" s="3"/>
      <c r="K26" s="3"/>
    </row>
    <row r="27" spans="1:11" ht="15" customHeight="1">
      <c r="A27" s="56">
        <f>DATE(YEAR(A23),MONTH(A23)+1,1)</f>
        <v>39995</v>
      </c>
      <c r="B27" s="3" t="str">
        <f t="shared" si="2"/>
        <v>Admin Fee</v>
      </c>
      <c r="C27" s="34">
        <f>$G$4</f>
        <v>40</v>
      </c>
      <c r="D27" s="55">
        <f t="shared" si="0"/>
        <v>1008474.834847933</v>
      </c>
      <c r="F27" s="51">
        <f t="shared" si="1"/>
        <v>1</v>
      </c>
      <c r="J27" s="3"/>
      <c r="K27" s="3"/>
    </row>
    <row r="28" spans="1:11" ht="15" customHeight="1">
      <c r="A28" s="56">
        <f>DATE(YEAR(A24),MONTH(A24)+1,1)</f>
        <v>39995</v>
      </c>
      <c r="B28" s="3" t="str">
        <f t="shared" si="2"/>
        <v>Insurance</v>
      </c>
      <c r="C28" s="34">
        <f>$G$3</f>
        <v>150</v>
      </c>
      <c r="D28" s="55">
        <f t="shared" si="0"/>
        <v>1008624.834847933</v>
      </c>
      <c r="F28" s="51">
        <f t="shared" si="1"/>
        <v>0</v>
      </c>
      <c r="J28" s="3"/>
      <c r="K28" s="3"/>
    </row>
    <row r="29" spans="1:11" ht="15" customHeight="1">
      <c r="A29" s="56">
        <f>DATE(YEAR(A25),MONTH(A25)+1,$D$4)</f>
        <v>39995</v>
      </c>
      <c r="B29" s="3" t="str">
        <f t="shared" si="2"/>
        <v>Debit Order / Payment</v>
      </c>
      <c r="C29" s="34">
        <f>-$B$6-C27-C28</f>
        <v>-13357.895825866375</v>
      </c>
      <c r="D29" s="55">
        <f t="shared" si="0"/>
        <v>995266.9390220667</v>
      </c>
      <c r="F29" s="51">
        <f t="shared" si="1"/>
        <v>0</v>
      </c>
      <c r="G29" s="3">
        <f>COUNTIF($B$9:B29,B29)</f>
        <v>5</v>
      </c>
      <c r="J29" s="3"/>
      <c r="K29" s="3"/>
    </row>
    <row r="30" spans="1:11" ht="15" customHeight="1">
      <c r="A30" s="56">
        <f>DATE(YEAR(A26),MONTH(A26)+2,1-1)</f>
        <v>40025</v>
      </c>
      <c r="B30" s="3" t="str">
        <f t="shared" si="2"/>
        <v>Interest</v>
      </c>
      <c r="C30" s="34">
        <f>(D26*$B$5/365*F27)+(D27*$B$5/365*F28)+(D28*$B$5/365*F29)+(D29*$B$5/365*F30)</f>
        <v>12684.839591305452</v>
      </c>
      <c r="D30" s="55">
        <f t="shared" si="0"/>
        <v>1007951.7786133721</v>
      </c>
      <c r="F30" s="51">
        <f t="shared" si="1"/>
        <v>30</v>
      </c>
      <c r="J30" s="3"/>
      <c r="K30" s="3"/>
    </row>
    <row r="31" spans="1:6" ht="15" customHeight="1">
      <c r="A31" s="56">
        <f>DATE(YEAR(A27),MONTH(A27)+1,1)</f>
        <v>40026</v>
      </c>
      <c r="B31" s="3" t="str">
        <f t="shared" si="2"/>
        <v>Admin Fee</v>
      </c>
      <c r="C31" s="34">
        <f>$G$4</f>
        <v>40</v>
      </c>
      <c r="D31" s="55">
        <f t="shared" si="0"/>
        <v>1007991.7786133721</v>
      </c>
      <c r="F31" s="51">
        <f t="shared" si="1"/>
        <v>1</v>
      </c>
    </row>
    <row r="32" spans="1:6" ht="15" customHeight="1">
      <c r="A32" s="56">
        <f>DATE(YEAR(A28),MONTH(A28)+1,1)</f>
        <v>40026</v>
      </c>
      <c r="B32" s="3" t="str">
        <f t="shared" si="2"/>
        <v>Insurance</v>
      </c>
      <c r="C32" s="34">
        <f>$G$3</f>
        <v>150</v>
      </c>
      <c r="D32" s="55">
        <f t="shared" si="0"/>
        <v>1008141.7786133721</v>
      </c>
      <c r="F32" s="51">
        <f t="shared" si="1"/>
        <v>0</v>
      </c>
    </row>
    <row r="33" spans="1:7" ht="15" customHeight="1">
      <c r="A33" s="56">
        <f>DATE(YEAR(A29),MONTH(A29)+1,$D$4)</f>
        <v>40026</v>
      </c>
      <c r="B33" s="3" t="str">
        <f t="shared" si="2"/>
        <v>Debit Order / Payment</v>
      </c>
      <c r="C33" s="34">
        <f>-$B$6-C31-C32</f>
        <v>-13357.895825866375</v>
      </c>
      <c r="D33" s="55">
        <f t="shared" si="0"/>
        <v>994783.8827875057</v>
      </c>
      <c r="F33" s="51">
        <f t="shared" si="1"/>
        <v>0</v>
      </c>
      <c r="G33" s="3">
        <f>COUNTIF($B$9:B33,B33)</f>
        <v>6</v>
      </c>
    </row>
    <row r="34" spans="1:6" ht="15" customHeight="1">
      <c r="A34" s="56">
        <f>DATE(YEAR(A30),MONTH(A30)+2,1-1)</f>
        <v>40056</v>
      </c>
      <c r="B34" s="3" t="str">
        <f t="shared" si="2"/>
        <v>Interest</v>
      </c>
      <c r="C34" s="34">
        <f>(D30*$B$5/365*F31)+(D31*$B$5/365*F32)+(D32*$B$5/365*F33)+(D33*$B$5/365*F34)</f>
        <v>12678.685587221318</v>
      </c>
      <c r="D34" s="55">
        <f t="shared" si="0"/>
        <v>1007462.568374727</v>
      </c>
      <c r="F34" s="51">
        <f t="shared" si="1"/>
        <v>30</v>
      </c>
    </row>
    <row r="35" spans="1:6" ht="15" customHeight="1">
      <c r="A35" s="56">
        <f>DATE(YEAR(A31),MONTH(A31)+1,1)</f>
        <v>40057</v>
      </c>
      <c r="B35" s="3" t="str">
        <f t="shared" si="2"/>
        <v>Admin Fee</v>
      </c>
      <c r="C35" s="34">
        <f>$G$4</f>
        <v>40</v>
      </c>
      <c r="D35" s="55">
        <f t="shared" si="0"/>
        <v>1007502.568374727</v>
      </c>
      <c r="F35" s="51">
        <f t="shared" si="1"/>
        <v>1</v>
      </c>
    </row>
    <row r="36" spans="1:6" ht="15" customHeight="1">
      <c r="A36" s="56">
        <f>DATE(YEAR(A32),MONTH(A32)+1,1)</f>
        <v>40057</v>
      </c>
      <c r="B36" s="3" t="str">
        <f t="shared" si="2"/>
        <v>Insurance</v>
      </c>
      <c r="C36" s="34">
        <f>$G$3</f>
        <v>150</v>
      </c>
      <c r="D36" s="55">
        <f t="shared" si="0"/>
        <v>1007652.568374727</v>
      </c>
      <c r="F36" s="51">
        <f t="shared" si="1"/>
        <v>0</v>
      </c>
    </row>
    <row r="37" spans="1:7" ht="15" customHeight="1">
      <c r="A37" s="56">
        <f>DATE(YEAR(A33),MONTH(A33)+1,$D$4)</f>
        <v>40057</v>
      </c>
      <c r="B37" s="3" t="str">
        <f t="shared" si="2"/>
        <v>Debit Order / Payment</v>
      </c>
      <c r="C37" s="34">
        <f>-$B$6-C35-C36</f>
        <v>-13357.895825866375</v>
      </c>
      <c r="D37" s="55">
        <f t="shared" si="0"/>
        <v>994294.6725488607</v>
      </c>
      <c r="F37" s="51">
        <f t="shared" si="1"/>
        <v>0</v>
      </c>
      <c r="G37" s="3">
        <f>COUNTIF($B$9:B37,B37)</f>
        <v>7</v>
      </c>
    </row>
    <row r="38" spans="1:6" ht="15" customHeight="1">
      <c r="A38" s="56">
        <f>DATE(YEAR(A34),MONTH(A34)+2,1-1)</f>
        <v>40086</v>
      </c>
      <c r="B38" s="3" t="str">
        <f t="shared" si="2"/>
        <v>Interest</v>
      </c>
      <c r="C38" s="34">
        <f>(D34*$B$5/365*F35)+(D35*$B$5/365*F36)+(D36*$B$5/365*F37)+(D37*$B$5/365*F38)</f>
        <v>12263.838933818499</v>
      </c>
      <c r="D38" s="55">
        <f t="shared" si="0"/>
        <v>1006558.5114826792</v>
      </c>
      <c r="F38" s="51">
        <f t="shared" si="1"/>
        <v>29</v>
      </c>
    </row>
    <row r="39" spans="1:6" ht="15" customHeight="1">
      <c r="A39" s="56">
        <f>DATE(YEAR(A35),MONTH(A35)+1,1)</f>
        <v>40087</v>
      </c>
      <c r="B39" s="3" t="str">
        <f t="shared" si="2"/>
        <v>Admin Fee</v>
      </c>
      <c r="C39" s="34">
        <f>$G$4</f>
        <v>40</v>
      </c>
      <c r="D39" s="55">
        <f t="shared" si="0"/>
        <v>1006598.5114826792</v>
      </c>
      <c r="F39" s="51">
        <f t="shared" si="1"/>
        <v>1</v>
      </c>
    </row>
    <row r="40" spans="1:6" ht="15" customHeight="1">
      <c r="A40" s="56">
        <f>DATE(YEAR(A36),MONTH(A36)+1,1)</f>
        <v>40087</v>
      </c>
      <c r="B40" s="3" t="str">
        <f t="shared" si="2"/>
        <v>Insurance</v>
      </c>
      <c r="C40" s="34">
        <f>$G$3</f>
        <v>150</v>
      </c>
      <c r="D40" s="55">
        <f t="shared" si="0"/>
        <v>1006748.5114826792</v>
      </c>
      <c r="F40" s="51">
        <f t="shared" si="1"/>
        <v>0</v>
      </c>
    </row>
    <row r="41" spans="1:7" ht="15" customHeight="1">
      <c r="A41" s="56">
        <f>DATE(YEAR(A37),MONTH(A37)+1,$D$4)</f>
        <v>40087</v>
      </c>
      <c r="B41" s="3" t="str">
        <f t="shared" si="2"/>
        <v>Debit Order / Payment</v>
      </c>
      <c r="C41" s="34">
        <f>-$B$6-C39-C40</f>
        <v>-13357.895825866375</v>
      </c>
      <c r="D41" s="55">
        <f t="shared" si="0"/>
        <v>993390.6156568128</v>
      </c>
      <c r="F41" s="51">
        <f t="shared" si="1"/>
        <v>0</v>
      </c>
      <c r="G41" s="3">
        <f>COUNTIF($B$9:B41,B41)</f>
        <v>8</v>
      </c>
    </row>
    <row r="42" spans="1:6" ht="15" customHeight="1">
      <c r="A42" s="56">
        <f>DATE(YEAR(A38),MONTH(A38)+2,1-1)</f>
        <v>40117</v>
      </c>
      <c r="B42" s="3" t="str">
        <f t="shared" si="2"/>
        <v>Interest</v>
      </c>
      <c r="C42" s="34">
        <f>(D38*$B$5/365*F39)+(D39*$B$5/365*F40)+(D40*$B$5/365*F41)+(D41*$B$5/365*F42)</f>
        <v>12660.935745693314</v>
      </c>
      <c r="D42" s="55">
        <f t="shared" si="0"/>
        <v>1006051.5514025061</v>
      </c>
      <c r="F42" s="51">
        <f t="shared" si="1"/>
        <v>30</v>
      </c>
    </row>
    <row r="43" spans="1:6" ht="15" customHeight="1">
      <c r="A43" s="56">
        <f>DATE(YEAR(A39),MONTH(A39)+1,1)</f>
        <v>40118</v>
      </c>
      <c r="B43" s="3" t="str">
        <f t="shared" si="2"/>
        <v>Admin Fee</v>
      </c>
      <c r="C43" s="34">
        <f>$G$4</f>
        <v>40</v>
      </c>
      <c r="D43" s="55">
        <f t="shared" si="0"/>
        <v>1006091.5514025061</v>
      </c>
      <c r="F43" s="51">
        <f t="shared" si="1"/>
        <v>1</v>
      </c>
    </row>
    <row r="44" spans="1:6" ht="15" customHeight="1">
      <c r="A44" s="56">
        <f>DATE(YEAR(A40),MONTH(A40)+1,1)</f>
        <v>40118</v>
      </c>
      <c r="B44" s="3" t="str">
        <f t="shared" si="2"/>
        <v>Insurance</v>
      </c>
      <c r="C44" s="34">
        <f>$G$3</f>
        <v>150</v>
      </c>
      <c r="D44" s="55">
        <f t="shared" si="0"/>
        <v>1006241.5514025061</v>
      </c>
      <c r="F44" s="51">
        <f t="shared" si="1"/>
        <v>0</v>
      </c>
    </row>
    <row r="45" spans="1:7" ht="15" customHeight="1">
      <c r="A45" s="56">
        <f>DATE(YEAR(A41),MONTH(A41)+1,$D$4)</f>
        <v>40118</v>
      </c>
      <c r="B45" s="3" t="str">
        <f t="shared" si="2"/>
        <v>Debit Order / Payment</v>
      </c>
      <c r="C45" s="34">
        <f>-$B$6-C43-C44</f>
        <v>-13357.895825866375</v>
      </c>
      <c r="D45" s="55">
        <f t="shared" si="0"/>
        <v>992883.6555766397</v>
      </c>
      <c r="F45" s="51">
        <f t="shared" si="1"/>
        <v>0</v>
      </c>
      <c r="G45" s="3">
        <f>COUNTIF($B$9:B45,B45)</f>
        <v>9</v>
      </c>
    </row>
    <row r="46" spans="1:6" ht="15" customHeight="1">
      <c r="A46" s="56">
        <f>DATE(YEAR(A42),MONTH(A42)+2,1-1)</f>
        <v>40147</v>
      </c>
      <c r="B46" s="3" t="str">
        <f t="shared" si="2"/>
        <v>Interest</v>
      </c>
      <c r="C46" s="34">
        <f>(D42*$B$5/365*F43)+(D43*$B$5/365*F44)+(D44*$B$5/365*F45)+(D45*$B$5/365*F46)</f>
        <v>12246.442834160982</v>
      </c>
      <c r="D46" s="55">
        <f t="shared" si="0"/>
        <v>1005130.0984108007</v>
      </c>
      <c r="F46" s="51">
        <f t="shared" si="1"/>
        <v>29</v>
      </c>
    </row>
    <row r="47" spans="1:6" ht="15" customHeight="1">
      <c r="A47" s="56">
        <f>DATE(YEAR(A43),MONTH(A43)+1,1)</f>
        <v>40148</v>
      </c>
      <c r="B47" s="3" t="str">
        <f t="shared" si="2"/>
        <v>Admin Fee</v>
      </c>
      <c r="C47" s="34">
        <f>$G$4</f>
        <v>40</v>
      </c>
      <c r="D47" s="55">
        <f t="shared" si="0"/>
        <v>1005170.0984108007</v>
      </c>
      <c r="F47" s="51">
        <f t="shared" si="1"/>
        <v>1</v>
      </c>
    </row>
    <row r="48" spans="1:6" ht="15" customHeight="1">
      <c r="A48" s="56">
        <f>DATE(YEAR(A44),MONTH(A44)+1,1)</f>
        <v>40148</v>
      </c>
      <c r="B48" s="3" t="str">
        <f t="shared" si="2"/>
        <v>Insurance</v>
      </c>
      <c r="C48" s="34">
        <f>$G$3</f>
        <v>150</v>
      </c>
      <c r="D48" s="55">
        <f t="shared" si="0"/>
        <v>1005320.0984108007</v>
      </c>
      <c r="F48" s="51">
        <f t="shared" si="1"/>
        <v>0</v>
      </c>
    </row>
    <row r="49" spans="1:7" ht="15" customHeight="1">
      <c r="A49" s="56">
        <f>DATE(YEAR(A45),MONTH(A45)+1,$D$4)</f>
        <v>40148</v>
      </c>
      <c r="B49" s="3" t="str">
        <f t="shared" si="2"/>
        <v>Debit Order / Payment</v>
      </c>
      <c r="C49" s="34">
        <f>-$B$6-C47-C48</f>
        <v>-13357.895825866375</v>
      </c>
      <c r="D49" s="55">
        <f t="shared" si="0"/>
        <v>991962.2025849343</v>
      </c>
      <c r="F49" s="51">
        <f t="shared" si="1"/>
        <v>0</v>
      </c>
      <c r="G49" s="3">
        <f>COUNTIF($B$9:B49,B49)</f>
        <v>10</v>
      </c>
    </row>
    <row r="50" spans="1:6" ht="15" customHeight="1">
      <c r="A50" s="56">
        <f>DATE(YEAR(A46),MONTH(A46)+2,1-1)</f>
        <v>40178</v>
      </c>
      <c r="B50" s="3" t="str">
        <f t="shared" si="2"/>
        <v>Interest</v>
      </c>
      <c r="C50" s="34">
        <f>(D46*$B$5/365*F47)+(D47*$B$5/365*F48)+(D48*$B$5/365*F49)+(D49*$B$5/365*F50)</f>
        <v>12642.738154503626</v>
      </c>
      <c r="D50" s="55">
        <f t="shared" si="0"/>
        <v>1004604.9407394379</v>
      </c>
      <c r="F50" s="51">
        <f t="shared" si="1"/>
        <v>30</v>
      </c>
    </row>
    <row r="51" spans="1:6" ht="15" customHeight="1">
      <c r="A51" s="56">
        <f>DATE(YEAR(A47),MONTH(A47)+1,1)</f>
        <v>40179</v>
      </c>
      <c r="B51" s="3" t="str">
        <f t="shared" si="2"/>
        <v>Admin Fee</v>
      </c>
      <c r="C51" s="34">
        <f>$G$4</f>
        <v>40</v>
      </c>
      <c r="D51" s="55">
        <f t="shared" si="0"/>
        <v>1004644.9407394379</v>
      </c>
      <c r="F51" s="51">
        <f t="shared" si="1"/>
        <v>1</v>
      </c>
    </row>
    <row r="52" spans="1:6" ht="15" customHeight="1">
      <c r="A52" s="56">
        <f>DATE(YEAR(A48),MONTH(A48)+1,1)</f>
        <v>40179</v>
      </c>
      <c r="B52" s="3" t="str">
        <f t="shared" si="2"/>
        <v>Insurance</v>
      </c>
      <c r="C52" s="34">
        <f>$G$3</f>
        <v>150</v>
      </c>
      <c r="D52" s="55">
        <f t="shared" si="0"/>
        <v>1004794.9407394379</v>
      </c>
      <c r="F52" s="51">
        <f t="shared" si="1"/>
        <v>0</v>
      </c>
    </row>
    <row r="53" spans="1:7" ht="15" customHeight="1">
      <c r="A53" s="56">
        <f>DATE(YEAR(A49),MONTH(A49)+1,$D$4)</f>
        <v>40179</v>
      </c>
      <c r="B53" s="3" t="str">
        <f t="shared" si="2"/>
        <v>Debit Order / Payment</v>
      </c>
      <c r="C53" s="34">
        <f>-$B$6-C51-C52</f>
        <v>-13357.895825866375</v>
      </c>
      <c r="D53" s="55">
        <f t="shared" si="0"/>
        <v>991437.0449135716</v>
      </c>
      <c r="F53" s="51">
        <f t="shared" si="1"/>
        <v>0</v>
      </c>
      <c r="G53" s="3">
        <f>COUNTIF($B$9:B53,B53)</f>
        <v>11</v>
      </c>
    </row>
    <row r="54" spans="1:6" ht="15" customHeight="1">
      <c r="A54" s="56">
        <f>DATE(YEAR(A50),MONTH(A50)+2,1-1)</f>
        <v>40209</v>
      </c>
      <c r="B54" s="3" t="str">
        <f t="shared" si="2"/>
        <v>Interest</v>
      </c>
      <c r="C54" s="34">
        <f>(D50*$B$5/365*F51)+(D51*$B$5/365*F52)+(D52*$B$5/365*F53)+(D53*$B$5/365*F54)</f>
        <v>12636.047789649281</v>
      </c>
      <c r="D54" s="55">
        <f t="shared" si="0"/>
        <v>1004073.0927032209</v>
      </c>
      <c r="F54" s="51">
        <f t="shared" si="1"/>
        <v>30</v>
      </c>
    </row>
    <row r="55" spans="1:6" ht="15" customHeight="1">
      <c r="A55" s="56">
        <f>DATE(YEAR(A51),MONTH(A51)+1,1)</f>
        <v>40210</v>
      </c>
      <c r="B55" s="3" t="str">
        <f t="shared" si="2"/>
        <v>Admin Fee</v>
      </c>
      <c r="C55" s="34">
        <f>$G$4</f>
        <v>40</v>
      </c>
      <c r="D55" s="55">
        <f t="shared" si="0"/>
        <v>1004113.0927032209</v>
      </c>
      <c r="F55" s="51">
        <f t="shared" si="1"/>
        <v>1</v>
      </c>
    </row>
    <row r="56" spans="1:6" ht="15" customHeight="1">
      <c r="A56" s="56">
        <f>DATE(YEAR(A52),MONTH(A52)+1,1)</f>
        <v>40210</v>
      </c>
      <c r="B56" s="3" t="str">
        <f t="shared" si="2"/>
        <v>Insurance</v>
      </c>
      <c r="C56" s="34">
        <f>$G$3</f>
        <v>150</v>
      </c>
      <c r="D56" s="55">
        <f t="shared" si="0"/>
        <v>1004263.0927032209</v>
      </c>
      <c r="F56" s="51">
        <f t="shared" si="1"/>
        <v>0</v>
      </c>
    </row>
    <row r="57" spans="1:7" ht="15" customHeight="1">
      <c r="A57" s="56">
        <f>DATE(YEAR(A53),MONTH(A53)+1,$D$4)</f>
        <v>40210</v>
      </c>
      <c r="B57" s="3" t="str">
        <f t="shared" si="2"/>
        <v>Debit Order / Payment</v>
      </c>
      <c r="C57" s="34">
        <f>-$B$6-C55-C56</f>
        <v>-13357.895825866375</v>
      </c>
      <c r="D57" s="55">
        <f t="shared" si="0"/>
        <v>990905.1968773545</v>
      </c>
      <c r="F57" s="51">
        <f t="shared" si="1"/>
        <v>0</v>
      </c>
      <c r="G57" s="3">
        <f>COUNTIF($B$9:B57,B57)</f>
        <v>12</v>
      </c>
    </row>
    <row r="58" spans="1:6" ht="15" customHeight="1">
      <c r="A58" s="56">
        <f>DATE(YEAR(A54),MONTH(A54)+2,1-1)</f>
        <v>40237</v>
      </c>
      <c r="B58" s="3" t="str">
        <f t="shared" si="2"/>
        <v>Interest</v>
      </c>
      <c r="C58" s="34">
        <f>(D54*$B$5/365*F55)+(D55*$B$5/365*F56)+(D56*$B$5/365*F57)+(D57*$B$5/365*F58)</f>
        <v>11407.608250024025</v>
      </c>
      <c r="D58" s="55">
        <f t="shared" si="0"/>
        <v>1002312.8051273786</v>
      </c>
      <c r="F58" s="51">
        <f t="shared" si="1"/>
        <v>27</v>
      </c>
    </row>
    <row r="59" spans="1:6" ht="15" customHeight="1">
      <c r="A59" s="56">
        <f>DATE(YEAR(A55),MONTH(A55)+1,1)</f>
        <v>40238</v>
      </c>
      <c r="B59" s="3" t="str">
        <f t="shared" si="2"/>
        <v>Admin Fee</v>
      </c>
      <c r="C59" s="34">
        <f>$G$4</f>
        <v>40</v>
      </c>
      <c r="D59" s="55">
        <f t="shared" si="0"/>
        <v>1002352.8051273786</v>
      </c>
      <c r="F59" s="51">
        <f t="shared" si="1"/>
        <v>1</v>
      </c>
    </row>
    <row r="60" spans="1:6" ht="15" customHeight="1">
      <c r="A60" s="56">
        <f>DATE(YEAR(A56),MONTH(A56)+1,1)</f>
        <v>40238</v>
      </c>
      <c r="B60" s="3" t="str">
        <f t="shared" si="2"/>
        <v>Insurance</v>
      </c>
      <c r="C60" s="34">
        <f>$G$3</f>
        <v>150</v>
      </c>
      <c r="D60" s="55">
        <f t="shared" si="0"/>
        <v>1002502.8051273786</v>
      </c>
      <c r="F60" s="51">
        <f t="shared" si="1"/>
        <v>0</v>
      </c>
    </row>
    <row r="61" spans="1:7" ht="15" customHeight="1">
      <c r="A61" s="56">
        <f>DATE(YEAR(A57),MONTH(A57)+1,$D$4)</f>
        <v>40238</v>
      </c>
      <c r="B61" s="3" t="str">
        <f t="shared" si="2"/>
        <v>Debit Order / Payment</v>
      </c>
      <c r="C61" s="34">
        <f>-$B$6-C59-C60</f>
        <v>-13357.895825866375</v>
      </c>
      <c r="D61" s="55">
        <f t="shared" si="0"/>
        <v>989144.9093015122</v>
      </c>
      <c r="F61" s="51">
        <f t="shared" si="1"/>
        <v>0</v>
      </c>
      <c r="G61" s="3">
        <f>COUNTIF($B$9:B61,B61)</f>
        <v>13</v>
      </c>
    </row>
    <row r="62" spans="1:6" ht="15" customHeight="1">
      <c r="A62" s="56">
        <f>DATE(YEAR(A58),MONTH(A58)+2,1-1)</f>
        <v>40268</v>
      </c>
      <c r="B62" s="3" t="str">
        <f t="shared" si="2"/>
        <v>Interest</v>
      </c>
      <c r="C62" s="34">
        <f>(D58*$B$5/365*F59)+(D59*$B$5/365*F60)+(D60*$B$5/365*F61)+(D61*$B$5/365*F62)</f>
        <v>12606.846609934004</v>
      </c>
      <c r="D62" s="55">
        <f t="shared" si="0"/>
        <v>1001751.7559114462</v>
      </c>
      <c r="F62" s="51">
        <f t="shared" si="1"/>
        <v>30</v>
      </c>
    </row>
    <row r="63" spans="1:6" ht="15" customHeight="1">
      <c r="A63" s="56">
        <f>DATE(YEAR(A59),MONTH(A59)+1,1)</f>
        <v>40269</v>
      </c>
      <c r="B63" s="3" t="str">
        <f t="shared" si="2"/>
        <v>Admin Fee</v>
      </c>
      <c r="C63" s="34">
        <f>$G$4</f>
        <v>40</v>
      </c>
      <c r="D63" s="55">
        <f t="shared" si="0"/>
        <v>1001791.7559114462</v>
      </c>
      <c r="F63" s="51">
        <f t="shared" si="1"/>
        <v>1</v>
      </c>
    </row>
    <row r="64" spans="1:6" ht="15" customHeight="1">
      <c r="A64" s="56">
        <f>DATE(YEAR(A60),MONTH(A60)+1,1)</f>
        <v>40269</v>
      </c>
      <c r="B64" s="3" t="str">
        <f t="shared" si="2"/>
        <v>Insurance</v>
      </c>
      <c r="C64" s="34">
        <f>$G$3</f>
        <v>150</v>
      </c>
      <c r="D64" s="55">
        <f t="shared" si="0"/>
        <v>1001941.7559114462</v>
      </c>
      <c r="F64" s="51">
        <f t="shared" si="1"/>
        <v>0</v>
      </c>
    </row>
    <row r="65" spans="1:7" ht="15" customHeight="1">
      <c r="A65" s="56">
        <f>DATE(YEAR(A61),MONTH(A61)+1,$D$4)</f>
        <v>40269</v>
      </c>
      <c r="B65" s="3" t="str">
        <f t="shared" si="2"/>
        <v>Debit Order / Payment</v>
      </c>
      <c r="C65" s="34">
        <f>-$B$6-C63-C64</f>
        <v>-13357.895825866375</v>
      </c>
      <c r="D65" s="55">
        <f t="shared" si="0"/>
        <v>988583.8600855798</v>
      </c>
      <c r="F65" s="51">
        <f t="shared" si="1"/>
        <v>0</v>
      </c>
      <c r="G65" s="3">
        <f>COUNTIF($B$9:B65,B65)</f>
        <v>14</v>
      </c>
    </row>
    <row r="66" spans="1:6" ht="15" customHeight="1">
      <c r="A66" s="56">
        <f>DATE(YEAR(A62),MONTH(A62)+2,1-1)</f>
        <v>40298</v>
      </c>
      <c r="B66" s="3" t="str">
        <f t="shared" si="2"/>
        <v>Interest</v>
      </c>
      <c r="C66" s="34">
        <f>(D62*$B$5/365*F63)+(D63*$B$5/365*F64)+(D64*$B$5/365*F65)+(D65*$B$5/365*F66)</f>
        <v>12193.431656873941</v>
      </c>
      <c r="D66" s="55">
        <f t="shared" si="0"/>
        <v>1000777.2917424537</v>
      </c>
      <c r="F66" s="51">
        <f t="shared" si="1"/>
        <v>29</v>
      </c>
    </row>
    <row r="67" spans="1:6" ht="15" customHeight="1">
      <c r="A67" s="56">
        <f>DATE(YEAR(A63),MONTH(A63)+1,1)</f>
        <v>40299</v>
      </c>
      <c r="B67" s="3" t="str">
        <f t="shared" si="2"/>
        <v>Admin Fee</v>
      </c>
      <c r="C67" s="34">
        <f>$G$4</f>
        <v>40</v>
      </c>
      <c r="D67" s="55">
        <f t="shared" si="0"/>
        <v>1000817.2917424537</v>
      </c>
      <c r="F67" s="51">
        <f t="shared" si="1"/>
        <v>1</v>
      </c>
    </row>
    <row r="68" spans="1:6" ht="15" customHeight="1">
      <c r="A68" s="56">
        <f>DATE(YEAR(A64),MONTH(A64)+1,1)</f>
        <v>40299</v>
      </c>
      <c r="B68" s="3" t="str">
        <f t="shared" si="2"/>
        <v>Insurance</v>
      </c>
      <c r="C68" s="34">
        <f>$G$3</f>
        <v>150</v>
      </c>
      <c r="D68" s="55">
        <f t="shared" si="0"/>
        <v>1000967.2917424537</v>
      </c>
      <c r="F68" s="51">
        <f t="shared" si="1"/>
        <v>0</v>
      </c>
    </row>
    <row r="69" spans="1:7" ht="15" customHeight="1">
      <c r="A69" s="56">
        <f>DATE(YEAR(A65),MONTH(A65)+1,$D$4)</f>
        <v>40299</v>
      </c>
      <c r="B69" s="3" t="str">
        <f t="shared" si="2"/>
        <v>Debit Order / Payment</v>
      </c>
      <c r="C69" s="34">
        <f>-$B$6-C67-C68</f>
        <v>-13357.895825866375</v>
      </c>
      <c r="D69" s="55">
        <f t="shared" si="0"/>
        <v>987609.3959165873</v>
      </c>
      <c r="F69" s="51">
        <f t="shared" si="1"/>
        <v>0</v>
      </c>
      <c r="G69" s="3">
        <f>COUNTIF($B$9:B69,B69)</f>
        <v>15</v>
      </c>
    </row>
    <row r="70" spans="1:6" ht="15" customHeight="1">
      <c r="A70" s="56">
        <f>DATE(YEAR(A66),MONTH(A66)+2,1-1)</f>
        <v>40329</v>
      </c>
      <c r="B70" s="3" t="str">
        <f t="shared" si="2"/>
        <v>Interest</v>
      </c>
      <c r="C70" s="34">
        <f>(D66*$B$5/365*F67)+(D67*$B$5/365*F68)+(D68*$B$5/365*F69)+(D69*$B$5/365*F70)</f>
        <v>12587.28459009866</v>
      </c>
      <c r="D70" s="55">
        <f t="shared" si="0"/>
        <v>1000196.680506686</v>
      </c>
      <c r="F70" s="51">
        <f t="shared" si="1"/>
        <v>30</v>
      </c>
    </row>
    <row r="71" spans="1:6" ht="15" customHeight="1">
      <c r="A71" s="56">
        <f>DATE(YEAR(A67),MONTH(A67)+1,1)</f>
        <v>40330</v>
      </c>
      <c r="B71" s="3" t="str">
        <f t="shared" si="2"/>
        <v>Admin Fee</v>
      </c>
      <c r="C71" s="34">
        <f>$G$4</f>
        <v>40</v>
      </c>
      <c r="D71" s="55">
        <f t="shared" si="0"/>
        <v>1000236.680506686</v>
      </c>
      <c r="F71" s="51">
        <f t="shared" si="1"/>
        <v>1</v>
      </c>
    </row>
    <row r="72" spans="1:6" ht="15" customHeight="1">
      <c r="A72" s="56">
        <f>DATE(YEAR(A68),MONTH(A68)+1,1)</f>
        <v>40330</v>
      </c>
      <c r="B72" s="3" t="str">
        <f t="shared" si="2"/>
        <v>Insurance</v>
      </c>
      <c r="C72" s="34">
        <f>$G$3</f>
        <v>150</v>
      </c>
      <c r="D72" s="55">
        <f t="shared" si="0"/>
        <v>1000386.680506686</v>
      </c>
      <c r="F72" s="51">
        <f t="shared" si="1"/>
        <v>0</v>
      </c>
    </row>
    <row r="73" spans="1:7" ht="15" customHeight="1">
      <c r="A73" s="56">
        <f>DATE(YEAR(A69),MONTH(A69)+1,$D$4)</f>
        <v>40330</v>
      </c>
      <c r="B73" s="3" t="str">
        <f t="shared" si="2"/>
        <v>Debit Order / Payment</v>
      </c>
      <c r="C73" s="34">
        <f>-$B$6-C71-C72</f>
        <v>-13357.895825866375</v>
      </c>
      <c r="D73" s="55">
        <f t="shared" si="0"/>
        <v>987028.7846808196</v>
      </c>
      <c r="F73" s="51">
        <f t="shared" si="1"/>
        <v>0</v>
      </c>
      <c r="G73" s="3">
        <f>COUNTIF($B$9:B73,B73)</f>
        <v>16</v>
      </c>
    </row>
    <row r="74" spans="1:6" ht="15" customHeight="1">
      <c r="A74" s="56">
        <f>DATE(YEAR(A70),MONTH(A70)+2,1-1)</f>
        <v>40359</v>
      </c>
      <c r="B74" s="3" t="str">
        <f t="shared" si="2"/>
        <v>Interest</v>
      </c>
      <c r="C74" s="34">
        <f>(D70*$B$5/365*F71)+(D71*$B$5/365*F72)+(D72*$B$5/365*F73)+(D73*$B$5/365*F74)</f>
        <v>12174.2594943495</v>
      </c>
      <c r="D74" s="55">
        <f t="shared" si="0"/>
        <v>999203.0441751691</v>
      </c>
      <c r="F74" s="51">
        <f t="shared" si="1"/>
        <v>29</v>
      </c>
    </row>
    <row r="75" spans="1:6" ht="15" customHeight="1">
      <c r="A75" s="56">
        <f>DATE(YEAR(A71),MONTH(A71)+1,1)</f>
        <v>40360</v>
      </c>
      <c r="B75" s="3" t="str">
        <f t="shared" si="2"/>
        <v>Admin Fee</v>
      </c>
      <c r="C75" s="34">
        <f>$G$4</f>
        <v>40</v>
      </c>
      <c r="D75" s="55">
        <f aca="true" t="shared" si="3" ref="D75:D138">D74+C75</f>
        <v>999243.0441751691</v>
      </c>
      <c r="F75" s="51">
        <f aca="true" t="shared" si="4" ref="F75:F138">A75-A74</f>
        <v>1</v>
      </c>
    </row>
    <row r="76" spans="1:6" ht="15" customHeight="1">
      <c r="A76" s="56">
        <f>DATE(YEAR(A72),MONTH(A72)+1,1)</f>
        <v>40360</v>
      </c>
      <c r="B76" s="3" t="str">
        <f t="shared" si="2"/>
        <v>Insurance</v>
      </c>
      <c r="C76" s="34">
        <f>$G$3</f>
        <v>150</v>
      </c>
      <c r="D76" s="55">
        <f t="shared" si="3"/>
        <v>999393.0441751691</v>
      </c>
      <c r="F76" s="51">
        <f t="shared" si="4"/>
        <v>0</v>
      </c>
    </row>
    <row r="77" spans="1:7" ht="15" customHeight="1">
      <c r="A77" s="56">
        <f>DATE(YEAR(A73),MONTH(A73)+1,$D$4)</f>
        <v>40360</v>
      </c>
      <c r="B77" s="3" t="str">
        <f t="shared" si="2"/>
        <v>Debit Order / Payment</v>
      </c>
      <c r="C77" s="34">
        <f>-$B$6-C75-C76</f>
        <v>-13357.895825866375</v>
      </c>
      <c r="D77" s="55">
        <f t="shared" si="3"/>
        <v>986035.1483493027</v>
      </c>
      <c r="F77" s="51">
        <f t="shared" si="4"/>
        <v>0</v>
      </c>
      <c r="G77" s="3">
        <f>COUNTIF($B$9:B77,B77)</f>
        <v>17</v>
      </c>
    </row>
    <row r="78" spans="1:6" ht="15" customHeight="1">
      <c r="A78" s="56">
        <f>DATE(YEAR(A74),MONTH(A74)+2,1-1)</f>
        <v>40390</v>
      </c>
      <c r="B78" s="3" t="str">
        <f t="shared" si="2"/>
        <v>Interest</v>
      </c>
      <c r="C78" s="34">
        <f>(D74*$B$5/365*F75)+(D75*$B$5/365*F76)+(D76*$B$5/365*F77)+(D77*$B$5/365*F78)</f>
        <v>12567.229107392157</v>
      </c>
      <c r="D78" s="55">
        <f t="shared" si="3"/>
        <v>998602.3774566948</v>
      </c>
      <c r="F78" s="51">
        <f t="shared" si="4"/>
        <v>30</v>
      </c>
    </row>
    <row r="79" spans="1:6" ht="15" customHeight="1">
      <c r="A79" s="56">
        <f>DATE(YEAR(A75),MONTH(A75)+1,1)</f>
        <v>40391</v>
      </c>
      <c r="B79" s="3" t="str">
        <f t="shared" si="2"/>
        <v>Admin Fee</v>
      </c>
      <c r="C79" s="34">
        <f>$G$4</f>
        <v>40</v>
      </c>
      <c r="D79" s="55">
        <f t="shared" si="3"/>
        <v>998642.3774566948</v>
      </c>
      <c r="F79" s="51">
        <f t="shared" si="4"/>
        <v>1</v>
      </c>
    </row>
    <row r="80" spans="1:6" ht="15" customHeight="1">
      <c r="A80" s="56">
        <f>DATE(YEAR(A76),MONTH(A76)+1,1)</f>
        <v>40391</v>
      </c>
      <c r="B80" s="3" t="str">
        <f aca="true" t="shared" si="5" ref="B80:B143">B76</f>
        <v>Insurance</v>
      </c>
      <c r="C80" s="34">
        <f>$G$3</f>
        <v>150</v>
      </c>
      <c r="D80" s="55">
        <f t="shared" si="3"/>
        <v>998792.3774566948</v>
      </c>
      <c r="F80" s="51">
        <f t="shared" si="4"/>
        <v>0</v>
      </c>
    </row>
    <row r="81" spans="1:7" ht="15" customHeight="1">
      <c r="A81" s="56">
        <f>DATE(YEAR(A77),MONTH(A77)+1,$D$4)</f>
        <v>40391</v>
      </c>
      <c r="B81" s="3" t="str">
        <f t="shared" si="5"/>
        <v>Debit Order / Payment</v>
      </c>
      <c r="C81" s="34">
        <f>-$B$6-C79-C80</f>
        <v>-13357.895825866375</v>
      </c>
      <c r="D81" s="55">
        <f t="shared" si="3"/>
        <v>985434.4816308285</v>
      </c>
      <c r="F81" s="51">
        <f t="shared" si="4"/>
        <v>0</v>
      </c>
      <c r="G81" s="3">
        <f>COUNTIF($B$9:B81,B81)</f>
        <v>18</v>
      </c>
    </row>
    <row r="82" spans="1:6" ht="15" customHeight="1">
      <c r="A82" s="56">
        <f>DATE(YEAR(A78),MONTH(A78)+2,1-1)</f>
        <v>40421</v>
      </c>
      <c r="B82" s="3" t="str">
        <f t="shared" si="5"/>
        <v>Interest</v>
      </c>
      <c r="C82" s="34">
        <f>(D78*$B$5/365*F79)+(D79*$B$5/365*F80)+(D80*$B$5/365*F81)+(D81*$B$5/365*F82)</f>
        <v>12559.57677796502</v>
      </c>
      <c r="D82" s="55">
        <f t="shared" si="3"/>
        <v>997994.0584087935</v>
      </c>
      <c r="F82" s="51">
        <f t="shared" si="4"/>
        <v>30</v>
      </c>
    </row>
    <row r="83" spans="1:6" ht="15" customHeight="1">
      <c r="A83" s="56">
        <f>DATE(YEAR(A79),MONTH(A79)+1,1)</f>
        <v>40422</v>
      </c>
      <c r="B83" s="3" t="str">
        <f t="shared" si="5"/>
        <v>Admin Fee</v>
      </c>
      <c r="C83" s="34">
        <f>$G$4</f>
        <v>40</v>
      </c>
      <c r="D83" s="55">
        <f t="shared" si="3"/>
        <v>998034.0584087935</v>
      </c>
      <c r="F83" s="51">
        <f t="shared" si="4"/>
        <v>1</v>
      </c>
    </row>
    <row r="84" spans="1:6" ht="15" customHeight="1">
      <c r="A84" s="56">
        <f>DATE(YEAR(A80),MONTH(A80)+1,1)</f>
        <v>40422</v>
      </c>
      <c r="B84" s="3" t="str">
        <f t="shared" si="5"/>
        <v>Insurance</v>
      </c>
      <c r="C84" s="34">
        <f>$G$3</f>
        <v>150</v>
      </c>
      <c r="D84" s="55">
        <f t="shared" si="3"/>
        <v>998184.0584087935</v>
      </c>
      <c r="F84" s="51">
        <f t="shared" si="4"/>
        <v>0</v>
      </c>
    </row>
    <row r="85" spans="1:7" ht="15" customHeight="1">
      <c r="A85" s="56">
        <f>DATE(YEAR(A81),MONTH(A81)+1,$D$4)</f>
        <v>40422</v>
      </c>
      <c r="B85" s="3" t="str">
        <f t="shared" si="5"/>
        <v>Debit Order / Payment</v>
      </c>
      <c r="C85" s="34">
        <f>-$B$6-C83-C84</f>
        <v>-13357.895825866375</v>
      </c>
      <c r="D85" s="55">
        <f t="shared" si="3"/>
        <v>984826.1625829272</v>
      </c>
      <c r="F85" s="51">
        <f t="shared" si="4"/>
        <v>0</v>
      </c>
      <c r="G85" s="3">
        <f>COUNTIF($B$9:B85,B85)</f>
        <v>19</v>
      </c>
    </row>
    <row r="86" spans="1:6" ht="15" customHeight="1">
      <c r="A86" s="56">
        <f>DATE(YEAR(A82),MONTH(A82)+2,1-1)</f>
        <v>40451</v>
      </c>
      <c r="B86" s="3" t="str">
        <f t="shared" si="5"/>
        <v>Interest</v>
      </c>
      <c r="C86" s="34">
        <f>(D82*$B$5/365*F83)+(D83*$B$5/365*F84)+(D84*$B$5/365*F85)+(D85*$B$5/365*F86)</f>
        <v>12147.103879443977</v>
      </c>
      <c r="D86" s="55">
        <f t="shared" si="3"/>
        <v>996973.2664623711</v>
      </c>
      <c r="F86" s="51">
        <f t="shared" si="4"/>
        <v>29</v>
      </c>
    </row>
    <row r="87" spans="1:6" ht="15" customHeight="1">
      <c r="A87" s="56">
        <f>DATE(YEAR(A83),MONTH(A83)+1,1)</f>
        <v>40452</v>
      </c>
      <c r="B87" s="3" t="str">
        <f t="shared" si="5"/>
        <v>Admin Fee</v>
      </c>
      <c r="C87" s="34">
        <f>$G$4</f>
        <v>40</v>
      </c>
      <c r="D87" s="55">
        <f t="shared" si="3"/>
        <v>997013.2664623711</v>
      </c>
      <c r="F87" s="51">
        <f t="shared" si="4"/>
        <v>1</v>
      </c>
    </row>
    <row r="88" spans="1:6" ht="15" customHeight="1">
      <c r="A88" s="56">
        <f>DATE(YEAR(A84),MONTH(A84)+1,1)</f>
        <v>40452</v>
      </c>
      <c r="B88" s="3" t="str">
        <f t="shared" si="5"/>
        <v>Insurance</v>
      </c>
      <c r="C88" s="34">
        <f>$G$3</f>
        <v>150</v>
      </c>
      <c r="D88" s="55">
        <f t="shared" si="3"/>
        <v>997163.2664623711</v>
      </c>
      <c r="F88" s="51">
        <f t="shared" si="4"/>
        <v>0</v>
      </c>
    </row>
    <row r="89" spans="1:7" ht="15" customHeight="1">
      <c r="A89" s="56">
        <f>DATE(YEAR(A85),MONTH(A85)+1,$D$4)</f>
        <v>40452</v>
      </c>
      <c r="B89" s="3" t="str">
        <f t="shared" si="5"/>
        <v>Debit Order / Payment</v>
      </c>
      <c r="C89" s="34">
        <f>-$B$6-C87-C88</f>
        <v>-13357.895825866375</v>
      </c>
      <c r="D89" s="55">
        <f t="shared" si="3"/>
        <v>983805.3706365047</v>
      </c>
      <c r="F89" s="51">
        <f t="shared" si="4"/>
        <v>0</v>
      </c>
      <c r="G89" s="3">
        <f>COUNTIF($B$9:B89,B89)</f>
        <v>20</v>
      </c>
    </row>
    <row r="90" spans="1:6" ht="15" customHeight="1">
      <c r="A90" s="56">
        <f>DATE(YEAR(A86),MONTH(A86)+2,1-1)</f>
        <v>40482</v>
      </c>
      <c r="B90" s="3" t="str">
        <f t="shared" si="5"/>
        <v>Interest</v>
      </c>
      <c r="C90" s="34">
        <f>(D86*$B$5/365*F87)+(D87*$B$5/365*F88)+(D88*$B$5/365*F89)+(D89*$B$5/365*F90)</f>
        <v>12538.822350229115</v>
      </c>
      <c r="D90" s="55">
        <f t="shared" si="3"/>
        <v>996344.1929867339</v>
      </c>
      <c r="F90" s="51">
        <f t="shared" si="4"/>
        <v>30</v>
      </c>
    </row>
    <row r="91" spans="1:6" ht="15" customHeight="1">
      <c r="A91" s="56">
        <f>DATE(YEAR(A87),MONTH(A87)+1,1)</f>
        <v>40483</v>
      </c>
      <c r="B91" s="3" t="str">
        <f t="shared" si="5"/>
        <v>Admin Fee</v>
      </c>
      <c r="C91" s="34">
        <f>$G$4</f>
        <v>40</v>
      </c>
      <c r="D91" s="55">
        <f t="shared" si="3"/>
        <v>996384.1929867339</v>
      </c>
      <c r="F91" s="51">
        <f t="shared" si="4"/>
        <v>1</v>
      </c>
    </row>
    <row r="92" spans="1:6" ht="15" customHeight="1">
      <c r="A92" s="56">
        <f>DATE(YEAR(A88),MONTH(A88)+1,1)</f>
        <v>40483</v>
      </c>
      <c r="B92" s="3" t="str">
        <f t="shared" si="5"/>
        <v>Insurance</v>
      </c>
      <c r="C92" s="34">
        <f>$G$3</f>
        <v>150</v>
      </c>
      <c r="D92" s="55">
        <f t="shared" si="3"/>
        <v>996534.1929867339</v>
      </c>
      <c r="F92" s="51">
        <f t="shared" si="4"/>
        <v>0</v>
      </c>
    </row>
    <row r="93" spans="1:7" ht="15" customHeight="1">
      <c r="A93" s="56">
        <f>DATE(YEAR(A89),MONTH(A89)+1,$D$4)</f>
        <v>40483</v>
      </c>
      <c r="B93" s="3" t="str">
        <f t="shared" si="5"/>
        <v>Debit Order / Payment</v>
      </c>
      <c r="C93" s="34">
        <f>-$B$6-C91-C92</f>
        <v>-13357.895825866375</v>
      </c>
      <c r="D93" s="55">
        <f t="shared" si="3"/>
        <v>983176.2971608675</v>
      </c>
      <c r="F93" s="51">
        <f t="shared" si="4"/>
        <v>0</v>
      </c>
      <c r="G93" s="3">
        <f>COUNTIF($B$9:B93,B93)</f>
        <v>21</v>
      </c>
    </row>
    <row r="94" spans="1:6" ht="15" customHeight="1">
      <c r="A94" s="56">
        <f>DATE(YEAR(A90),MONTH(A90)+2,1-1)</f>
        <v>40512</v>
      </c>
      <c r="B94" s="3" t="str">
        <f t="shared" si="5"/>
        <v>Interest</v>
      </c>
      <c r="C94" s="34">
        <f>(D90*$B$5/365*F91)+(D91*$B$5/365*F92)+(D92*$B$5/365*F93)+(D93*$B$5/365*F94)</f>
        <v>12126.76307287064</v>
      </c>
      <c r="D94" s="55">
        <f t="shared" si="3"/>
        <v>995303.0602337382</v>
      </c>
      <c r="F94" s="51">
        <f t="shared" si="4"/>
        <v>29</v>
      </c>
    </row>
    <row r="95" spans="1:6" ht="15" customHeight="1">
      <c r="A95" s="56">
        <f>DATE(YEAR(A91),MONTH(A91)+1,1)</f>
        <v>40513</v>
      </c>
      <c r="B95" s="3" t="str">
        <f t="shared" si="5"/>
        <v>Admin Fee</v>
      </c>
      <c r="C95" s="34">
        <f>$G$4</f>
        <v>40</v>
      </c>
      <c r="D95" s="55">
        <f t="shared" si="3"/>
        <v>995343.0602337382</v>
      </c>
      <c r="F95" s="51">
        <f t="shared" si="4"/>
        <v>1</v>
      </c>
    </row>
    <row r="96" spans="1:6" ht="15" customHeight="1">
      <c r="A96" s="56">
        <f>DATE(YEAR(A92),MONTH(A92)+1,1)</f>
        <v>40513</v>
      </c>
      <c r="B96" s="3" t="str">
        <f t="shared" si="5"/>
        <v>Insurance</v>
      </c>
      <c r="C96" s="34">
        <f>$G$3</f>
        <v>150</v>
      </c>
      <c r="D96" s="55">
        <f t="shared" si="3"/>
        <v>995493.0602337382</v>
      </c>
      <c r="F96" s="51">
        <f t="shared" si="4"/>
        <v>0</v>
      </c>
    </row>
    <row r="97" spans="1:7" ht="15" customHeight="1">
      <c r="A97" s="56">
        <f>DATE(YEAR(A93),MONTH(A93)+1,$D$4)</f>
        <v>40513</v>
      </c>
      <c r="B97" s="3" t="str">
        <f t="shared" si="5"/>
        <v>Debit Order / Payment</v>
      </c>
      <c r="C97" s="34">
        <f>-$B$6-C95-C96</f>
        <v>-13357.895825866375</v>
      </c>
      <c r="D97" s="55">
        <f t="shared" si="3"/>
        <v>982135.1644078718</v>
      </c>
      <c r="F97" s="51">
        <f t="shared" si="4"/>
        <v>0</v>
      </c>
      <c r="G97" s="3">
        <f>COUNTIF($B$9:B97,B97)</f>
        <v>22</v>
      </c>
    </row>
    <row r="98" spans="1:6" ht="15" customHeight="1">
      <c r="A98" s="56">
        <f>DATE(YEAR(A94),MONTH(A94)+2,1-1)</f>
        <v>40543</v>
      </c>
      <c r="B98" s="3" t="str">
        <f t="shared" si="5"/>
        <v>Interest</v>
      </c>
      <c r="C98" s="34">
        <f>(D94*$B$5/365*F95)+(D95*$B$5/365*F96)+(D96*$B$5/365*F97)+(D97*$B$5/365*F98)</f>
        <v>12517.544380467078</v>
      </c>
      <c r="D98" s="55">
        <f t="shared" si="3"/>
        <v>994652.7087883388</v>
      </c>
      <c r="F98" s="51">
        <f t="shared" si="4"/>
        <v>30</v>
      </c>
    </row>
    <row r="99" spans="1:6" ht="15" customHeight="1">
      <c r="A99" s="56">
        <f>DATE(YEAR(A95),MONTH(A95)+1,1)</f>
        <v>40544</v>
      </c>
      <c r="B99" s="3" t="str">
        <f t="shared" si="5"/>
        <v>Admin Fee</v>
      </c>
      <c r="C99" s="34">
        <f>$G$4</f>
        <v>40</v>
      </c>
      <c r="D99" s="55">
        <f t="shared" si="3"/>
        <v>994692.7087883388</v>
      </c>
      <c r="F99" s="51">
        <f t="shared" si="4"/>
        <v>1</v>
      </c>
    </row>
    <row r="100" spans="1:6" ht="15" customHeight="1">
      <c r="A100" s="56">
        <f>DATE(YEAR(A96),MONTH(A96)+1,1)</f>
        <v>40544</v>
      </c>
      <c r="B100" s="3" t="str">
        <f t="shared" si="5"/>
        <v>Insurance</v>
      </c>
      <c r="C100" s="34">
        <f>$G$3</f>
        <v>150</v>
      </c>
      <c r="D100" s="55">
        <f t="shared" si="3"/>
        <v>994842.7087883388</v>
      </c>
      <c r="F100" s="51">
        <f t="shared" si="4"/>
        <v>0</v>
      </c>
    </row>
    <row r="101" spans="1:7" ht="15" customHeight="1">
      <c r="A101" s="56">
        <f>DATE(YEAR(A97),MONTH(A97)+1,$D$4)</f>
        <v>40544</v>
      </c>
      <c r="B101" s="3" t="str">
        <f t="shared" si="5"/>
        <v>Debit Order / Payment</v>
      </c>
      <c r="C101" s="34">
        <f>-$B$6-C99-C100</f>
        <v>-13357.895825866375</v>
      </c>
      <c r="D101" s="55">
        <f t="shared" si="3"/>
        <v>981484.8129624724</v>
      </c>
      <c r="F101" s="51">
        <f t="shared" si="4"/>
        <v>0</v>
      </c>
      <c r="G101" s="3">
        <f>COUNTIF($B$9:B101,B101)</f>
        <v>23</v>
      </c>
    </row>
    <row r="102" spans="1:6" ht="15" customHeight="1">
      <c r="A102" s="56">
        <f>DATE(YEAR(A98),MONTH(A98)+2,1-1)</f>
        <v>40574</v>
      </c>
      <c r="B102" s="3" t="str">
        <f t="shared" si="5"/>
        <v>Interest</v>
      </c>
      <c r="C102" s="34">
        <f>(D98*$B$5/365*F99)+(D99*$B$5/365*F100)+(D100*$B$5/365*F101)+(D101*$B$5/365*F102)</f>
        <v>12509.25908123117</v>
      </c>
      <c r="D102" s="55">
        <f t="shared" si="3"/>
        <v>993994.0720437036</v>
      </c>
      <c r="F102" s="51">
        <f t="shared" si="4"/>
        <v>30</v>
      </c>
    </row>
    <row r="103" spans="1:6" ht="15" customHeight="1">
      <c r="A103" s="56">
        <f>DATE(YEAR(A99),MONTH(A99)+1,1)</f>
        <v>40575</v>
      </c>
      <c r="B103" s="3" t="str">
        <f t="shared" si="5"/>
        <v>Admin Fee</v>
      </c>
      <c r="C103" s="34">
        <f>$G$4</f>
        <v>40</v>
      </c>
      <c r="D103" s="55">
        <f t="shared" si="3"/>
        <v>994034.0720437036</v>
      </c>
      <c r="F103" s="51">
        <f t="shared" si="4"/>
        <v>1</v>
      </c>
    </row>
    <row r="104" spans="1:6" ht="15" customHeight="1">
      <c r="A104" s="56">
        <f>DATE(YEAR(A100),MONTH(A100)+1,1)</f>
        <v>40575</v>
      </c>
      <c r="B104" s="3" t="str">
        <f t="shared" si="5"/>
        <v>Insurance</v>
      </c>
      <c r="C104" s="34">
        <f>$G$3</f>
        <v>150</v>
      </c>
      <c r="D104" s="55">
        <f t="shared" si="3"/>
        <v>994184.0720437036</v>
      </c>
      <c r="F104" s="51">
        <f t="shared" si="4"/>
        <v>0</v>
      </c>
    </row>
    <row r="105" spans="1:7" ht="15" customHeight="1">
      <c r="A105" s="56">
        <f>DATE(YEAR(A101),MONTH(A101)+1,$D$4)</f>
        <v>40575</v>
      </c>
      <c r="B105" s="3" t="str">
        <f t="shared" si="5"/>
        <v>Debit Order / Payment</v>
      </c>
      <c r="C105" s="34">
        <f>-$B$6-C103-C104</f>
        <v>-13357.895825866375</v>
      </c>
      <c r="D105" s="55">
        <f t="shared" si="3"/>
        <v>980826.1762178373</v>
      </c>
      <c r="F105" s="51">
        <f t="shared" si="4"/>
        <v>0</v>
      </c>
      <c r="G105" s="3">
        <f>COUNTIF($B$9:B105,B105)</f>
        <v>24</v>
      </c>
    </row>
    <row r="106" spans="1:6" ht="15" customHeight="1">
      <c r="A106" s="56">
        <f>DATE(YEAR(A102),MONTH(A102)+2,1-1)</f>
        <v>40602</v>
      </c>
      <c r="B106" s="3" t="str">
        <f t="shared" si="5"/>
        <v>Interest</v>
      </c>
      <c r="C106" s="34">
        <f>(D102*$B$5/365*F103)+(D103*$B$5/365*F104)+(D104*$B$5/365*F105)+(D105*$B$5/365*F106)</f>
        <v>11291.630478051497</v>
      </c>
      <c r="D106" s="55">
        <f t="shared" si="3"/>
        <v>992117.8066958888</v>
      </c>
      <c r="F106" s="54">
        <f t="shared" si="4"/>
        <v>27</v>
      </c>
    </row>
    <row r="107" spans="1:6" ht="15" customHeight="1">
      <c r="A107" s="56">
        <f>DATE(YEAR(A103),MONTH(A103)+1,1)</f>
        <v>40603</v>
      </c>
      <c r="B107" s="3" t="str">
        <f t="shared" si="5"/>
        <v>Admin Fee</v>
      </c>
      <c r="C107" s="34">
        <f>$G$4</f>
        <v>40</v>
      </c>
      <c r="D107" s="55">
        <f t="shared" si="3"/>
        <v>992157.8066958888</v>
      </c>
      <c r="F107" s="51">
        <f t="shared" si="4"/>
        <v>1</v>
      </c>
    </row>
    <row r="108" spans="1:6" ht="15" customHeight="1">
      <c r="A108" s="56">
        <f>DATE(YEAR(A104),MONTH(A104)+1,1)</f>
        <v>40603</v>
      </c>
      <c r="B108" s="3" t="str">
        <f t="shared" si="5"/>
        <v>Insurance</v>
      </c>
      <c r="C108" s="34">
        <f>$G$3</f>
        <v>150</v>
      </c>
      <c r="D108" s="55">
        <f t="shared" si="3"/>
        <v>992307.8066958888</v>
      </c>
      <c r="F108" s="51">
        <f t="shared" si="4"/>
        <v>0</v>
      </c>
    </row>
    <row r="109" spans="1:7" ht="15" customHeight="1">
      <c r="A109" s="56">
        <f>DATE(YEAR(A105),MONTH(A105)+1,$D$4)</f>
        <v>40603</v>
      </c>
      <c r="B109" s="3" t="str">
        <f t="shared" si="5"/>
        <v>Debit Order / Payment</v>
      </c>
      <c r="C109" s="34">
        <f>-$B$6-C107-C108</f>
        <v>-13357.895825866375</v>
      </c>
      <c r="D109" s="55">
        <f t="shared" si="3"/>
        <v>978949.9108700224</v>
      </c>
      <c r="F109" s="51">
        <f t="shared" si="4"/>
        <v>0</v>
      </c>
      <c r="G109" s="3">
        <f>COUNTIF($B$9:B109,B109)</f>
        <v>25</v>
      </c>
    </row>
    <row r="110" spans="1:6" ht="15" customHeight="1">
      <c r="A110" s="56">
        <f>DATE(YEAR(A106),MONTH(A106)+2,1-1)</f>
        <v>40633</v>
      </c>
      <c r="B110" s="3" t="str">
        <f t="shared" si="5"/>
        <v>Interest</v>
      </c>
      <c r="C110" s="34">
        <f>(D106*$B$5/365*F107)+(D107*$B$5/365*F108)+(D108*$B$5/365*F109)+(D109*$B$5/365*F110)</f>
        <v>12476.965123067079</v>
      </c>
      <c r="D110" s="55">
        <f t="shared" si="3"/>
        <v>991426.8759930894</v>
      </c>
      <c r="F110" s="51">
        <f t="shared" si="4"/>
        <v>30</v>
      </c>
    </row>
    <row r="111" spans="1:6" ht="15" customHeight="1">
      <c r="A111" s="56">
        <f>DATE(YEAR(A107),MONTH(A107)+1,1)</f>
        <v>40634</v>
      </c>
      <c r="B111" s="3" t="str">
        <f t="shared" si="5"/>
        <v>Admin Fee</v>
      </c>
      <c r="C111" s="34">
        <f>$G$4</f>
        <v>40</v>
      </c>
      <c r="D111" s="55">
        <f t="shared" si="3"/>
        <v>991466.8759930894</v>
      </c>
      <c r="F111" s="51">
        <f t="shared" si="4"/>
        <v>1</v>
      </c>
    </row>
    <row r="112" spans="1:6" ht="15" customHeight="1">
      <c r="A112" s="56">
        <f>DATE(YEAR(A108),MONTH(A108)+1,1)</f>
        <v>40634</v>
      </c>
      <c r="B112" s="3" t="str">
        <f t="shared" si="5"/>
        <v>Insurance</v>
      </c>
      <c r="C112" s="34">
        <f>$G$3</f>
        <v>150</v>
      </c>
      <c r="D112" s="55">
        <f t="shared" si="3"/>
        <v>991616.8759930894</v>
      </c>
      <c r="F112" s="51">
        <f t="shared" si="4"/>
        <v>0</v>
      </c>
    </row>
    <row r="113" spans="1:7" ht="15" customHeight="1">
      <c r="A113" s="56">
        <f>DATE(YEAR(A109),MONTH(A109)+1,$D$4)</f>
        <v>40634</v>
      </c>
      <c r="B113" s="3" t="str">
        <f t="shared" si="5"/>
        <v>Debit Order / Payment</v>
      </c>
      <c r="C113" s="34">
        <f>-$B$6-C111-C112</f>
        <v>-13357.895825866375</v>
      </c>
      <c r="D113" s="55">
        <f t="shared" si="3"/>
        <v>978258.980167223</v>
      </c>
      <c r="F113" s="51">
        <f t="shared" si="4"/>
        <v>0</v>
      </c>
      <c r="G113" s="3">
        <f>COUNTIF($B$9:B113,B113)</f>
        <v>26</v>
      </c>
    </row>
    <row r="114" spans="1:6" ht="15" customHeight="1">
      <c r="A114" s="56">
        <f>DATE(YEAR(A110),MONTH(A110)+2,1-1)</f>
        <v>40663</v>
      </c>
      <c r="B114" s="3" t="str">
        <f t="shared" si="5"/>
        <v>Interest</v>
      </c>
      <c r="C114" s="34">
        <f>(D110*$B$5/365*F111)+(D111*$B$5/365*F112)+(D112*$B$5/365*F113)+(D113*$B$5/365*F114)</f>
        <v>12066.13861678461</v>
      </c>
      <c r="D114" s="55">
        <f t="shared" si="3"/>
        <v>990325.1187840076</v>
      </c>
      <c r="F114" s="51">
        <f t="shared" si="4"/>
        <v>29</v>
      </c>
    </row>
    <row r="115" spans="1:6" ht="15" customHeight="1">
      <c r="A115" s="56">
        <f>DATE(YEAR(A111),MONTH(A111)+1,1)</f>
        <v>40664</v>
      </c>
      <c r="B115" s="3" t="str">
        <f t="shared" si="5"/>
        <v>Admin Fee</v>
      </c>
      <c r="C115" s="34">
        <f>$G$4</f>
        <v>40</v>
      </c>
      <c r="D115" s="55">
        <f t="shared" si="3"/>
        <v>990365.1187840076</v>
      </c>
      <c r="F115" s="51">
        <f t="shared" si="4"/>
        <v>1</v>
      </c>
    </row>
    <row r="116" spans="1:6" ht="15" customHeight="1">
      <c r="A116" s="56">
        <f>DATE(YEAR(A112),MONTH(A112)+1,1)</f>
        <v>40664</v>
      </c>
      <c r="B116" s="3" t="str">
        <f t="shared" si="5"/>
        <v>Insurance</v>
      </c>
      <c r="C116" s="34">
        <f>$G$3</f>
        <v>150</v>
      </c>
      <c r="D116" s="55">
        <f t="shared" si="3"/>
        <v>990515.1187840076</v>
      </c>
      <c r="F116" s="51">
        <f t="shared" si="4"/>
        <v>0</v>
      </c>
    </row>
    <row r="117" spans="1:7" ht="15" customHeight="1">
      <c r="A117" s="56">
        <f>DATE(YEAR(A113),MONTH(A113)+1,$D$4)</f>
        <v>40664</v>
      </c>
      <c r="B117" s="3" t="str">
        <f t="shared" si="5"/>
        <v>Debit Order / Payment</v>
      </c>
      <c r="C117" s="34">
        <f>-$B$6-C115-C116</f>
        <v>-13357.895825866375</v>
      </c>
      <c r="D117" s="55">
        <f t="shared" si="3"/>
        <v>977157.2229581412</v>
      </c>
      <c r="F117" s="51">
        <f t="shared" si="4"/>
        <v>0</v>
      </c>
      <c r="G117" s="3">
        <f>COUNTIF($B$9:B117,B117)</f>
        <v>27</v>
      </c>
    </row>
    <row r="118" spans="1:6" ht="15" customHeight="1">
      <c r="A118" s="56">
        <f>DATE(YEAR(A114),MONTH(A114)+2,1-1)</f>
        <v>40694</v>
      </c>
      <c r="B118" s="3" t="str">
        <f t="shared" si="5"/>
        <v>Interest</v>
      </c>
      <c r="C118" s="34">
        <f>(D114*$B$5/365*F115)+(D115*$B$5/365*F116)+(D116*$B$5/365*F117)+(D117*$B$5/365*F118)</f>
        <v>12454.126770217086</v>
      </c>
      <c r="D118" s="55">
        <f t="shared" si="3"/>
        <v>989611.3497283583</v>
      </c>
      <c r="F118" s="51">
        <f t="shared" si="4"/>
        <v>30</v>
      </c>
    </row>
    <row r="119" spans="1:6" ht="15" customHeight="1">
      <c r="A119" s="56">
        <f>DATE(YEAR(A115),MONTH(A115)+1,1)</f>
        <v>40695</v>
      </c>
      <c r="B119" s="3" t="str">
        <f t="shared" si="5"/>
        <v>Admin Fee</v>
      </c>
      <c r="C119" s="34">
        <f>$G$4</f>
        <v>40</v>
      </c>
      <c r="D119" s="55">
        <f t="shared" si="3"/>
        <v>989651.3497283583</v>
      </c>
      <c r="F119" s="51">
        <f t="shared" si="4"/>
        <v>1</v>
      </c>
    </row>
    <row r="120" spans="1:6" ht="15" customHeight="1">
      <c r="A120" s="56">
        <f>DATE(YEAR(A116),MONTH(A116)+1,1)</f>
        <v>40695</v>
      </c>
      <c r="B120" s="3" t="str">
        <f t="shared" si="5"/>
        <v>Insurance</v>
      </c>
      <c r="C120" s="34">
        <f>$G$3</f>
        <v>150</v>
      </c>
      <c r="D120" s="55">
        <f t="shared" si="3"/>
        <v>989801.3497283583</v>
      </c>
      <c r="F120" s="51">
        <f t="shared" si="4"/>
        <v>0</v>
      </c>
    </row>
    <row r="121" spans="1:7" ht="15" customHeight="1">
      <c r="A121" s="56">
        <f>DATE(YEAR(A117),MONTH(A117)+1,$D$4)</f>
        <v>40695</v>
      </c>
      <c r="B121" s="3" t="str">
        <f t="shared" si="5"/>
        <v>Debit Order / Payment</v>
      </c>
      <c r="C121" s="34">
        <f>-$B$6-C119-C120</f>
        <v>-13357.895825866375</v>
      </c>
      <c r="D121" s="55">
        <f t="shared" si="3"/>
        <v>976443.453902492</v>
      </c>
      <c r="F121" s="51">
        <f t="shared" si="4"/>
        <v>0</v>
      </c>
      <c r="G121" s="3">
        <f>COUNTIF($B$9:B121,B121)</f>
        <v>28</v>
      </c>
    </row>
    <row r="122" spans="1:6" ht="15" customHeight="1">
      <c r="A122" s="56">
        <f>DATE(YEAR(A118),MONTH(A118)+2,1-1)</f>
        <v>40724</v>
      </c>
      <c r="B122" s="3" t="str">
        <f t="shared" si="5"/>
        <v>Interest</v>
      </c>
      <c r="C122" s="34">
        <f>(D118*$B$5/365*F119)+(D119*$B$5/365*F120)+(D120*$B$5/365*F121)+(D121*$B$5/365*F122)</f>
        <v>12043.75541626053</v>
      </c>
      <c r="D122" s="55">
        <f t="shared" si="3"/>
        <v>988487.2093187525</v>
      </c>
      <c r="F122" s="51">
        <f t="shared" si="4"/>
        <v>29</v>
      </c>
    </row>
    <row r="123" spans="1:6" ht="15" customHeight="1">
      <c r="A123" s="56">
        <f>DATE(YEAR(A119),MONTH(A119)+1,1)</f>
        <v>40725</v>
      </c>
      <c r="B123" s="3" t="str">
        <f t="shared" si="5"/>
        <v>Admin Fee</v>
      </c>
      <c r="C123" s="34">
        <f>$G$4</f>
        <v>40</v>
      </c>
      <c r="D123" s="55">
        <f t="shared" si="3"/>
        <v>988527.2093187525</v>
      </c>
      <c r="F123" s="51">
        <f t="shared" si="4"/>
        <v>1</v>
      </c>
    </row>
    <row r="124" spans="1:6" ht="15" customHeight="1">
      <c r="A124" s="56">
        <f>DATE(YEAR(A120),MONTH(A120)+1,1)</f>
        <v>40725</v>
      </c>
      <c r="B124" s="3" t="str">
        <f t="shared" si="5"/>
        <v>Insurance</v>
      </c>
      <c r="C124" s="34">
        <f>$G$3</f>
        <v>150</v>
      </c>
      <c r="D124" s="55">
        <f t="shared" si="3"/>
        <v>988677.2093187525</v>
      </c>
      <c r="F124" s="51">
        <f t="shared" si="4"/>
        <v>0</v>
      </c>
    </row>
    <row r="125" spans="1:7" ht="15" customHeight="1">
      <c r="A125" s="56">
        <f>DATE(YEAR(A121),MONTH(A121)+1,$D$4)</f>
        <v>40725</v>
      </c>
      <c r="B125" s="3" t="str">
        <f t="shared" si="5"/>
        <v>Debit Order / Payment</v>
      </c>
      <c r="C125" s="34">
        <f>-$B$6-C123-C124</f>
        <v>-13357.895825866375</v>
      </c>
      <c r="D125" s="55">
        <f t="shared" si="3"/>
        <v>975319.3134928861</v>
      </c>
      <c r="F125" s="51">
        <f t="shared" si="4"/>
        <v>0</v>
      </c>
      <c r="G125" s="3">
        <f>COUNTIF($B$9:B125,B125)</f>
        <v>29</v>
      </c>
    </row>
    <row r="126" spans="1:6" ht="15" customHeight="1">
      <c r="A126" s="56">
        <f>DATE(YEAR(A122),MONTH(A122)+2,1-1)</f>
        <v>40755</v>
      </c>
      <c r="B126" s="3" t="str">
        <f t="shared" si="5"/>
        <v>Interest</v>
      </c>
      <c r="C126" s="34">
        <f>(D122*$B$5/365*F123)+(D123*$B$5/365*F124)+(D124*$B$5/365*F125)+(D125*$B$5/365*F126)</f>
        <v>12430.712307166577</v>
      </c>
      <c r="D126" s="55">
        <f t="shared" si="3"/>
        <v>987750.0258000527</v>
      </c>
      <c r="F126" s="51">
        <f t="shared" si="4"/>
        <v>30</v>
      </c>
    </row>
    <row r="127" spans="1:6" ht="15" customHeight="1">
      <c r="A127" s="56">
        <f>DATE(YEAR(A123),MONTH(A123)+1,1)</f>
        <v>40756</v>
      </c>
      <c r="B127" s="3" t="str">
        <f t="shared" si="5"/>
        <v>Admin Fee</v>
      </c>
      <c r="C127" s="34">
        <f>$G$4</f>
        <v>40</v>
      </c>
      <c r="D127" s="55">
        <f t="shared" si="3"/>
        <v>987790.0258000527</v>
      </c>
      <c r="F127" s="51">
        <f t="shared" si="4"/>
        <v>1</v>
      </c>
    </row>
    <row r="128" spans="1:6" ht="15" customHeight="1">
      <c r="A128" s="56">
        <f>DATE(YEAR(A124),MONTH(A124)+1,1)</f>
        <v>40756</v>
      </c>
      <c r="B128" s="3" t="str">
        <f t="shared" si="5"/>
        <v>Insurance</v>
      </c>
      <c r="C128" s="34">
        <f>$G$3</f>
        <v>150</v>
      </c>
      <c r="D128" s="55">
        <f t="shared" si="3"/>
        <v>987940.0258000527</v>
      </c>
      <c r="F128" s="51">
        <f t="shared" si="4"/>
        <v>0</v>
      </c>
    </row>
    <row r="129" spans="1:7" ht="15" customHeight="1">
      <c r="A129" s="56">
        <f>DATE(YEAR(A125),MONTH(A125)+1,$D$4)</f>
        <v>40756</v>
      </c>
      <c r="B129" s="3" t="str">
        <f t="shared" si="5"/>
        <v>Debit Order / Payment</v>
      </c>
      <c r="C129" s="34">
        <f>-$B$6-C127-C128</f>
        <v>-13357.895825866375</v>
      </c>
      <c r="D129" s="55">
        <f t="shared" si="3"/>
        <v>974582.1299741863</v>
      </c>
      <c r="F129" s="51">
        <f t="shared" si="4"/>
        <v>0</v>
      </c>
      <c r="G129" s="3">
        <f>COUNTIF($B$9:B129,B129)</f>
        <v>30</v>
      </c>
    </row>
    <row r="130" spans="1:6" ht="15" customHeight="1">
      <c r="A130" s="56">
        <f>DATE(YEAR(A126),MONTH(A126)+2,1-1)</f>
        <v>40786</v>
      </c>
      <c r="B130" s="3" t="str">
        <f t="shared" si="5"/>
        <v>Interest</v>
      </c>
      <c r="C130" s="34">
        <f>(D126*$B$5/365*F127)+(D127*$B$5/365*F128)+(D128*$B$5/365*F129)+(D129*$B$5/365*F130)</f>
        <v>12421.320791106427</v>
      </c>
      <c r="D130" s="55">
        <f t="shared" si="3"/>
        <v>987003.4507652927</v>
      </c>
      <c r="F130" s="51">
        <f t="shared" si="4"/>
        <v>30</v>
      </c>
    </row>
    <row r="131" spans="1:6" ht="15" customHeight="1">
      <c r="A131" s="56">
        <f>DATE(YEAR(A127),MONTH(A127)+1,1)</f>
        <v>40787</v>
      </c>
      <c r="B131" s="3" t="str">
        <f t="shared" si="5"/>
        <v>Admin Fee</v>
      </c>
      <c r="C131" s="34">
        <f>$G$4</f>
        <v>40</v>
      </c>
      <c r="D131" s="55">
        <f t="shared" si="3"/>
        <v>987043.4507652927</v>
      </c>
      <c r="F131" s="51">
        <f t="shared" si="4"/>
        <v>1</v>
      </c>
    </row>
    <row r="132" spans="1:6" ht="15" customHeight="1">
      <c r="A132" s="56">
        <f>DATE(YEAR(A128),MONTH(A128)+1,1)</f>
        <v>40787</v>
      </c>
      <c r="B132" s="3" t="str">
        <f t="shared" si="5"/>
        <v>Insurance</v>
      </c>
      <c r="C132" s="34">
        <f>$G$3</f>
        <v>150</v>
      </c>
      <c r="D132" s="55">
        <f t="shared" si="3"/>
        <v>987193.4507652927</v>
      </c>
      <c r="F132" s="51">
        <f t="shared" si="4"/>
        <v>0</v>
      </c>
    </row>
    <row r="133" spans="1:7" ht="15" customHeight="1">
      <c r="A133" s="56">
        <f>DATE(YEAR(A129),MONTH(A129)+1,$D$4)</f>
        <v>40787</v>
      </c>
      <c r="B133" s="3" t="str">
        <f t="shared" si="5"/>
        <v>Debit Order / Payment</v>
      </c>
      <c r="C133" s="34">
        <f>-$B$6-C131-C132</f>
        <v>-13357.895825866375</v>
      </c>
      <c r="D133" s="55">
        <f t="shared" si="3"/>
        <v>973835.5549394264</v>
      </c>
      <c r="F133" s="51">
        <f t="shared" si="4"/>
        <v>0</v>
      </c>
      <c r="G133" s="3">
        <f>COUNTIF($B$9:B133,B133)</f>
        <v>31</v>
      </c>
    </row>
    <row r="134" spans="1:6" ht="15" customHeight="1">
      <c r="A134" s="56">
        <f>DATE(YEAR(A130),MONTH(A130)+2,1-1)</f>
        <v>40816</v>
      </c>
      <c r="B134" s="3" t="str">
        <f t="shared" si="5"/>
        <v>Interest</v>
      </c>
      <c r="C134" s="34">
        <f>(D130*$B$5/365*F131)+(D131*$B$5/365*F132)+(D132*$B$5/365*F133)+(D133*$B$5/365*F134)</f>
        <v>12011.603237263833</v>
      </c>
      <c r="D134" s="55">
        <f t="shared" si="3"/>
        <v>985847.1581766902</v>
      </c>
      <c r="F134" s="51">
        <f t="shared" si="4"/>
        <v>29</v>
      </c>
    </row>
    <row r="135" spans="1:6" ht="15" customHeight="1">
      <c r="A135" s="56">
        <f>DATE(YEAR(A131),MONTH(A131)+1,1)</f>
        <v>40817</v>
      </c>
      <c r="B135" s="3" t="str">
        <f t="shared" si="5"/>
        <v>Admin Fee</v>
      </c>
      <c r="C135" s="34">
        <f>$G$4</f>
        <v>40</v>
      </c>
      <c r="D135" s="55">
        <f t="shared" si="3"/>
        <v>985887.1581766902</v>
      </c>
      <c r="F135" s="51">
        <f t="shared" si="4"/>
        <v>1</v>
      </c>
    </row>
    <row r="136" spans="1:6" ht="15" customHeight="1">
      <c r="A136" s="56">
        <f>DATE(YEAR(A132),MONTH(A132)+1,1)</f>
        <v>40817</v>
      </c>
      <c r="B136" s="3" t="str">
        <f t="shared" si="5"/>
        <v>Insurance</v>
      </c>
      <c r="C136" s="34">
        <f>$G$3</f>
        <v>150</v>
      </c>
      <c r="D136" s="55">
        <f t="shared" si="3"/>
        <v>986037.1581766902</v>
      </c>
      <c r="F136" s="51">
        <f t="shared" si="4"/>
        <v>0</v>
      </c>
    </row>
    <row r="137" spans="1:7" ht="15" customHeight="1">
      <c r="A137" s="56">
        <f>DATE(YEAR(A133),MONTH(A133)+1,$D$4)</f>
        <v>40817</v>
      </c>
      <c r="B137" s="3" t="str">
        <f t="shared" si="5"/>
        <v>Debit Order / Payment</v>
      </c>
      <c r="C137" s="34">
        <f>-$B$6-C135-C136</f>
        <v>-13357.895825866375</v>
      </c>
      <c r="D137" s="55">
        <f t="shared" si="3"/>
        <v>972679.2623508238</v>
      </c>
      <c r="F137" s="51">
        <f t="shared" si="4"/>
        <v>0</v>
      </c>
      <c r="G137" s="3">
        <f>COUNTIF($B$9:B137,B137)</f>
        <v>32</v>
      </c>
    </row>
    <row r="138" spans="1:6" ht="15" customHeight="1">
      <c r="A138" s="56">
        <f>DATE(YEAR(A134),MONTH(A134)+2,1-1)</f>
        <v>40847</v>
      </c>
      <c r="B138" s="3" t="str">
        <f t="shared" si="5"/>
        <v>Interest</v>
      </c>
      <c r="C138" s="34">
        <f>(D134*$B$5/365*F135)+(D135*$B$5/365*F136)+(D136*$B$5/365*F137)+(D137*$B$5/365*F138)</f>
        <v>12397.078778918385</v>
      </c>
      <c r="D138" s="55">
        <f t="shared" si="3"/>
        <v>985076.3411297422</v>
      </c>
      <c r="F138" s="51">
        <f t="shared" si="4"/>
        <v>30</v>
      </c>
    </row>
    <row r="139" spans="1:6" ht="15" customHeight="1">
      <c r="A139" s="56">
        <f>DATE(YEAR(A135),MONTH(A135)+1,1)</f>
        <v>40848</v>
      </c>
      <c r="B139" s="3" t="str">
        <f t="shared" si="5"/>
        <v>Admin Fee</v>
      </c>
      <c r="C139" s="34">
        <f>$G$4</f>
        <v>40</v>
      </c>
      <c r="D139" s="55">
        <f aca="true" t="shared" si="6" ref="D139:D202">D138+C139</f>
        <v>985116.3411297422</v>
      </c>
      <c r="F139" s="51">
        <f aca="true" t="shared" si="7" ref="F139:F202">A139-A138</f>
        <v>1</v>
      </c>
    </row>
    <row r="140" spans="1:6" ht="15" customHeight="1">
      <c r="A140" s="56">
        <f>DATE(YEAR(A136),MONTH(A136)+1,1)</f>
        <v>40848</v>
      </c>
      <c r="B140" s="3" t="str">
        <f t="shared" si="5"/>
        <v>Insurance</v>
      </c>
      <c r="C140" s="34">
        <f>$G$3</f>
        <v>150</v>
      </c>
      <c r="D140" s="55">
        <f t="shared" si="6"/>
        <v>985266.3411297422</v>
      </c>
      <c r="F140" s="51">
        <f t="shared" si="7"/>
        <v>0</v>
      </c>
    </row>
    <row r="141" spans="1:7" ht="15" customHeight="1">
      <c r="A141" s="56">
        <f>DATE(YEAR(A137),MONTH(A137)+1,$D$4)</f>
        <v>40848</v>
      </c>
      <c r="B141" s="3" t="str">
        <f t="shared" si="5"/>
        <v>Debit Order / Payment</v>
      </c>
      <c r="C141" s="34">
        <f>-$B$6-C139-C140</f>
        <v>-13357.895825866375</v>
      </c>
      <c r="D141" s="55">
        <f t="shared" si="6"/>
        <v>971908.4453038758</v>
      </c>
      <c r="F141" s="51">
        <f t="shared" si="7"/>
        <v>0</v>
      </c>
      <c r="G141" s="3">
        <f>COUNTIF($B$9:B141,B141)</f>
        <v>33</v>
      </c>
    </row>
    <row r="142" spans="1:6" ht="15" customHeight="1">
      <c r="A142" s="56">
        <f>DATE(YEAR(A138),MONTH(A138)+2,1-1)</f>
        <v>40877</v>
      </c>
      <c r="B142" s="3" t="str">
        <f t="shared" si="5"/>
        <v>Interest</v>
      </c>
      <c r="C142" s="34">
        <f>(D138*$B$5/365*F139)+(D139*$B$5/365*F140)+(D140*$B$5/365*F141)+(D141*$B$5/365*F142)</f>
        <v>11987.844351346086</v>
      </c>
      <c r="D142" s="55">
        <f t="shared" si="6"/>
        <v>983896.289655222</v>
      </c>
      <c r="F142" s="51">
        <f t="shared" si="7"/>
        <v>29</v>
      </c>
    </row>
    <row r="143" spans="1:6" ht="15" customHeight="1">
      <c r="A143" s="56">
        <f>DATE(YEAR(A139),MONTH(A139)+1,1)</f>
        <v>40878</v>
      </c>
      <c r="B143" s="3" t="str">
        <f t="shared" si="5"/>
        <v>Admin Fee</v>
      </c>
      <c r="C143" s="34">
        <f>$G$4</f>
        <v>40</v>
      </c>
      <c r="D143" s="55">
        <f t="shared" si="6"/>
        <v>983936.289655222</v>
      </c>
      <c r="F143" s="51">
        <f t="shared" si="7"/>
        <v>1</v>
      </c>
    </row>
    <row r="144" spans="1:6" ht="15" customHeight="1">
      <c r="A144" s="56">
        <f>DATE(YEAR(A140),MONTH(A140)+1,1)</f>
        <v>40878</v>
      </c>
      <c r="B144" s="3" t="str">
        <f aca="true" t="shared" si="8" ref="B144:B207">B140</f>
        <v>Insurance</v>
      </c>
      <c r="C144" s="34">
        <f>$G$3</f>
        <v>150</v>
      </c>
      <c r="D144" s="55">
        <f t="shared" si="6"/>
        <v>984086.289655222</v>
      </c>
      <c r="F144" s="51">
        <f t="shared" si="7"/>
        <v>0</v>
      </c>
    </row>
    <row r="145" spans="1:7" ht="15" customHeight="1">
      <c r="A145" s="56">
        <f>DATE(YEAR(A141),MONTH(A141)+1,$D$4)</f>
        <v>40878</v>
      </c>
      <c r="B145" s="3" t="str">
        <f t="shared" si="8"/>
        <v>Debit Order / Payment</v>
      </c>
      <c r="C145" s="34">
        <f>-$B$6-C143-C144</f>
        <v>-13357.895825866375</v>
      </c>
      <c r="D145" s="55">
        <f t="shared" si="6"/>
        <v>970728.3938293556</v>
      </c>
      <c r="F145" s="51">
        <f t="shared" si="7"/>
        <v>0</v>
      </c>
      <c r="G145" s="3">
        <f>COUNTIF($B$9:B145,B145)</f>
        <v>34</v>
      </c>
    </row>
    <row r="146" spans="1:6" ht="15" customHeight="1">
      <c r="A146" s="56">
        <f>DATE(YEAR(A142),MONTH(A142)+2,1-1)</f>
        <v>40908</v>
      </c>
      <c r="B146" s="3" t="str">
        <f t="shared" si="8"/>
        <v>Interest</v>
      </c>
      <c r="C146" s="34">
        <f>(D142*$B$5/365*F143)+(D143*$B$5/365*F144)+(D144*$B$5/365*F145)+(D145*$B$5/365*F146)</f>
        <v>12372.225248439405</v>
      </c>
      <c r="D146" s="55">
        <f t="shared" si="6"/>
        <v>983100.619077795</v>
      </c>
      <c r="F146" s="51">
        <f t="shared" si="7"/>
        <v>30</v>
      </c>
    </row>
    <row r="147" spans="1:6" ht="15" customHeight="1">
      <c r="A147" s="56">
        <f>DATE(YEAR(A143),MONTH(A143)+1,1)</f>
        <v>40909</v>
      </c>
      <c r="B147" s="3" t="str">
        <f t="shared" si="8"/>
        <v>Admin Fee</v>
      </c>
      <c r="C147" s="34">
        <f>$G$4</f>
        <v>40</v>
      </c>
      <c r="D147" s="55">
        <f t="shared" si="6"/>
        <v>983140.619077795</v>
      </c>
      <c r="F147" s="51">
        <f t="shared" si="7"/>
        <v>1</v>
      </c>
    </row>
    <row r="148" spans="1:6" ht="15" customHeight="1">
      <c r="A148" s="56">
        <f>DATE(YEAR(A144),MONTH(A144)+1,1)</f>
        <v>40909</v>
      </c>
      <c r="B148" s="3" t="str">
        <f t="shared" si="8"/>
        <v>Insurance</v>
      </c>
      <c r="C148" s="34">
        <f>$G$3</f>
        <v>150</v>
      </c>
      <c r="D148" s="55">
        <f t="shared" si="6"/>
        <v>983290.619077795</v>
      </c>
      <c r="F148" s="51">
        <f t="shared" si="7"/>
        <v>0</v>
      </c>
    </row>
    <row r="149" spans="1:7" ht="15" customHeight="1">
      <c r="A149" s="56">
        <f>DATE(YEAR(A145),MONTH(A145)+1,$D$4)</f>
        <v>40909</v>
      </c>
      <c r="B149" s="3" t="str">
        <f t="shared" si="8"/>
        <v>Debit Order / Payment</v>
      </c>
      <c r="C149" s="34">
        <f>-$B$6-C147-C148</f>
        <v>-13357.895825866375</v>
      </c>
      <c r="D149" s="55">
        <f t="shared" si="6"/>
        <v>969932.7232519286</v>
      </c>
      <c r="F149" s="51">
        <f t="shared" si="7"/>
        <v>0</v>
      </c>
      <c r="G149" s="3">
        <f>COUNTIF($B$9:B149,B149)</f>
        <v>35</v>
      </c>
    </row>
    <row r="150" spans="1:6" ht="15" customHeight="1">
      <c r="A150" s="56">
        <f>DATE(YEAR(A146),MONTH(A146)+2,1-1)</f>
        <v>40939</v>
      </c>
      <c r="B150" s="3" t="str">
        <f t="shared" si="8"/>
        <v>Interest</v>
      </c>
      <c r="C150" s="34">
        <f>(D146*$B$5/365*F147)+(D147*$B$5/365*F148)+(D148*$B$5/365*F149)+(D149*$B$5/365*F150)</f>
        <v>12362.088623274925</v>
      </c>
      <c r="D150" s="55">
        <f t="shared" si="6"/>
        <v>982294.8118752035</v>
      </c>
      <c r="F150" s="51">
        <f t="shared" si="7"/>
        <v>30</v>
      </c>
    </row>
    <row r="151" spans="1:6" ht="15" customHeight="1">
      <c r="A151" s="56">
        <f>DATE(YEAR(A147),MONTH(A147)+1,1)</f>
        <v>40940</v>
      </c>
      <c r="B151" s="3" t="str">
        <f t="shared" si="8"/>
        <v>Admin Fee</v>
      </c>
      <c r="C151" s="34">
        <f>$G$4</f>
        <v>40</v>
      </c>
      <c r="D151" s="55">
        <f t="shared" si="6"/>
        <v>982334.8118752035</v>
      </c>
      <c r="F151" s="51">
        <f t="shared" si="7"/>
        <v>1</v>
      </c>
    </row>
    <row r="152" spans="1:6" ht="15" customHeight="1">
      <c r="A152" s="56">
        <f>DATE(YEAR(A148),MONTH(A148)+1,1)</f>
        <v>40940</v>
      </c>
      <c r="B152" s="3" t="str">
        <f t="shared" si="8"/>
        <v>Insurance</v>
      </c>
      <c r="C152" s="34">
        <f>$G$3</f>
        <v>150</v>
      </c>
      <c r="D152" s="55">
        <f t="shared" si="6"/>
        <v>982484.8118752035</v>
      </c>
      <c r="F152" s="51">
        <f t="shared" si="7"/>
        <v>0</v>
      </c>
    </row>
    <row r="153" spans="1:7" ht="15" customHeight="1">
      <c r="A153" s="56">
        <f>DATE(YEAR(A149),MONTH(A149)+1,$D$4)</f>
        <v>40940</v>
      </c>
      <c r="B153" s="3" t="str">
        <f t="shared" si="8"/>
        <v>Debit Order / Payment</v>
      </c>
      <c r="C153" s="34">
        <f>-$B$6-C151-C152</f>
        <v>-13357.895825866375</v>
      </c>
      <c r="D153" s="55">
        <f t="shared" si="6"/>
        <v>969126.9160493371</v>
      </c>
      <c r="F153" s="51">
        <f t="shared" si="7"/>
        <v>0</v>
      </c>
      <c r="G153" s="3">
        <f>COUNTIF($B$9:B153,B153)</f>
        <v>36</v>
      </c>
    </row>
    <row r="154" spans="1:6" ht="15" customHeight="1">
      <c r="A154" s="56">
        <f>DATE(YEAR(A150),MONTH(A150)+2,1-1)</f>
        <v>40968</v>
      </c>
      <c r="B154" s="3" t="str">
        <f t="shared" si="8"/>
        <v>Interest</v>
      </c>
      <c r="C154" s="34">
        <f>(D150*$B$5/365*F151)+(D151*$B$5/365*F152)+(D152*$B$5/365*F153)+(D153*$B$5/365*F154)</f>
        <v>11555.280189557523</v>
      </c>
      <c r="D154" s="55">
        <f t="shared" si="6"/>
        <v>980682.1962388946</v>
      </c>
      <c r="F154" s="51">
        <f t="shared" si="7"/>
        <v>28</v>
      </c>
    </row>
    <row r="155" spans="1:6" ht="15" customHeight="1">
      <c r="A155" s="56">
        <f>DATE(YEAR(A151),MONTH(A151)+1,1)</f>
        <v>40969</v>
      </c>
      <c r="B155" s="3" t="str">
        <f t="shared" si="8"/>
        <v>Admin Fee</v>
      </c>
      <c r="C155" s="34">
        <f>$G$4</f>
        <v>40</v>
      </c>
      <c r="D155" s="55">
        <f t="shared" si="6"/>
        <v>980722.1962388946</v>
      </c>
      <c r="F155" s="51">
        <f t="shared" si="7"/>
        <v>1</v>
      </c>
    </row>
    <row r="156" spans="1:6" ht="15" customHeight="1">
      <c r="A156" s="56">
        <f>DATE(YEAR(A152),MONTH(A152)+1,1)</f>
        <v>40969</v>
      </c>
      <c r="B156" s="3" t="str">
        <f t="shared" si="8"/>
        <v>Insurance</v>
      </c>
      <c r="C156" s="34">
        <f>$G$3</f>
        <v>150</v>
      </c>
      <c r="D156" s="55">
        <f t="shared" si="6"/>
        <v>980872.1962388946</v>
      </c>
      <c r="F156" s="51">
        <f t="shared" si="7"/>
        <v>0</v>
      </c>
    </row>
    <row r="157" spans="1:7" ht="15" customHeight="1">
      <c r="A157" s="56">
        <f>DATE(YEAR(A153),MONTH(A153)+1,$D$4)</f>
        <v>40969</v>
      </c>
      <c r="B157" s="3" t="str">
        <f t="shared" si="8"/>
        <v>Debit Order / Payment</v>
      </c>
      <c r="C157" s="34">
        <f>-$B$6-C155-C156</f>
        <v>-13357.895825866375</v>
      </c>
      <c r="D157" s="55">
        <f t="shared" si="6"/>
        <v>967514.3004130282</v>
      </c>
      <c r="F157" s="51">
        <f t="shared" si="7"/>
        <v>0</v>
      </c>
      <c r="G157" s="3">
        <f>COUNTIF($B$9:B157,B157)</f>
        <v>37</v>
      </c>
    </row>
    <row r="158" spans="1:6" ht="15" customHeight="1">
      <c r="A158" s="56">
        <f>DATE(YEAR(A154),MONTH(A154)+2,1-1)</f>
        <v>40999</v>
      </c>
      <c r="B158" s="3" t="str">
        <f t="shared" si="8"/>
        <v>Interest</v>
      </c>
      <c r="C158" s="34">
        <f>(D154*$B$5/365*F155)+(D155*$B$5/365*F156)+(D156*$B$5/365*F157)+(D157*$B$5/365*F158)</f>
        <v>12331.278578888934</v>
      </c>
      <c r="D158" s="55">
        <f t="shared" si="6"/>
        <v>979845.5789919172</v>
      </c>
      <c r="F158" s="51">
        <f t="shared" si="7"/>
        <v>30</v>
      </c>
    </row>
    <row r="159" spans="1:6" ht="15" customHeight="1">
      <c r="A159" s="56">
        <f>DATE(YEAR(A155),MONTH(A155)+1,1)</f>
        <v>41000</v>
      </c>
      <c r="B159" s="3" t="str">
        <f t="shared" si="8"/>
        <v>Admin Fee</v>
      </c>
      <c r="C159" s="34">
        <f>$G$4</f>
        <v>40</v>
      </c>
      <c r="D159" s="55">
        <f t="shared" si="6"/>
        <v>979885.5789919172</v>
      </c>
      <c r="F159" s="51">
        <f t="shared" si="7"/>
        <v>1</v>
      </c>
    </row>
    <row r="160" spans="1:6" ht="15" customHeight="1">
      <c r="A160" s="56">
        <f>DATE(YEAR(A156),MONTH(A156)+1,1)</f>
        <v>41000</v>
      </c>
      <c r="B160" s="3" t="str">
        <f t="shared" si="8"/>
        <v>Insurance</v>
      </c>
      <c r="C160" s="34">
        <f>$G$3</f>
        <v>150</v>
      </c>
      <c r="D160" s="55">
        <f t="shared" si="6"/>
        <v>980035.5789919172</v>
      </c>
      <c r="F160" s="51">
        <f t="shared" si="7"/>
        <v>0</v>
      </c>
    </row>
    <row r="161" spans="1:7" ht="15" customHeight="1">
      <c r="A161" s="56">
        <f>DATE(YEAR(A157),MONTH(A157)+1,$D$4)</f>
        <v>41000</v>
      </c>
      <c r="B161" s="3" t="str">
        <f t="shared" si="8"/>
        <v>Debit Order / Payment</v>
      </c>
      <c r="C161" s="34">
        <f>-$B$6-C159-C160</f>
        <v>-13357.895825866375</v>
      </c>
      <c r="D161" s="55">
        <f t="shared" si="6"/>
        <v>966677.6831660508</v>
      </c>
      <c r="F161" s="51">
        <f t="shared" si="7"/>
        <v>0</v>
      </c>
      <c r="G161" s="3">
        <f>COUNTIF($B$9:B161,B161)</f>
        <v>38</v>
      </c>
    </row>
    <row r="162" spans="1:6" ht="15" customHeight="1">
      <c r="A162" s="56">
        <f>DATE(YEAR(A158),MONTH(A158)+2,1-1)</f>
        <v>41029</v>
      </c>
      <c r="B162" s="3" t="str">
        <f t="shared" si="8"/>
        <v>Interest</v>
      </c>
      <c r="C162" s="34">
        <f>(D158*$B$5/365*F159)+(D159*$B$5/365*F160)+(D160*$B$5/365*F161)+(D161*$B$5/365*F162)</f>
        <v>11923.355503071529</v>
      </c>
      <c r="D162" s="55">
        <f t="shared" si="6"/>
        <v>978601.0386691224</v>
      </c>
      <c r="F162" s="51">
        <f t="shared" si="7"/>
        <v>29</v>
      </c>
    </row>
    <row r="163" spans="1:6" ht="15" customHeight="1">
      <c r="A163" s="56">
        <f>DATE(YEAR(A159),MONTH(A159)+1,1)</f>
        <v>41030</v>
      </c>
      <c r="B163" s="3" t="str">
        <f t="shared" si="8"/>
        <v>Admin Fee</v>
      </c>
      <c r="C163" s="34">
        <f>$G$4</f>
        <v>40</v>
      </c>
      <c r="D163" s="55">
        <f t="shared" si="6"/>
        <v>978641.0386691224</v>
      </c>
      <c r="F163" s="51">
        <f t="shared" si="7"/>
        <v>1</v>
      </c>
    </row>
    <row r="164" spans="1:6" ht="15" customHeight="1">
      <c r="A164" s="56">
        <f>DATE(YEAR(A160),MONTH(A160)+1,1)</f>
        <v>41030</v>
      </c>
      <c r="B164" s="3" t="str">
        <f t="shared" si="8"/>
        <v>Insurance</v>
      </c>
      <c r="C164" s="34">
        <f>$G$3</f>
        <v>150</v>
      </c>
      <c r="D164" s="55">
        <f t="shared" si="6"/>
        <v>978791.0386691224</v>
      </c>
      <c r="F164" s="51">
        <f t="shared" si="7"/>
        <v>0</v>
      </c>
    </row>
    <row r="165" spans="1:7" ht="15" customHeight="1">
      <c r="A165" s="56">
        <f>DATE(YEAR(A161),MONTH(A161)+1,$D$4)</f>
        <v>41030</v>
      </c>
      <c r="B165" s="3" t="str">
        <f t="shared" si="8"/>
        <v>Debit Order / Payment</v>
      </c>
      <c r="C165" s="34">
        <f>-$B$6-C163-C164</f>
        <v>-13357.895825866375</v>
      </c>
      <c r="D165" s="55">
        <f t="shared" si="6"/>
        <v>965433.142843256</v>
      </c>
      <c r="F165" s="51">
        <f t="shared" si="7"/>
        <v>0</v>
      </c>
      <c r="G165" s="3">
        <f>COUNTIF($B$9:B165,B165)</f>
        <v>39</v>
      </c>
    </row>
    <row r="166" spans="1:6" ht="15" customHeight="1">
      <c r="A166" s="56">
        <f>DATE(YEAR(A162),MONTH(A162)+2,1-1)</f>
        <v>41060</v>
      </c>
      <c r="B166" s="3" t="str">
        <f t="shared" si="8"/>
        <v>Interest</v>
      </c>
      <c r="C166" s="34">
        <f>(D162*$B$5/365*F163)+(D163*$B$5/365*F164)+(D164*$B$5/365*F165)+(D165*$B$5/365*F166)</f>
        <v>12304.765201630193</v>
      </c>
      <c r="D166" s="55">
        <f t="shared" si="6"/>
        <v>977737.9080448862</v>
      </c>
      <c r="F166" s="51">
        <f t="shared" si="7"/>
        <v>30</v>
      </c>
    </row>
    <row r="167" spans="1:6" ht="15" customHeight="1">
      <c r="A167" s="56">
        <f>DATE(YEAR(A163),MONTH(A163)+1,1)</f>
        <v>41061</v>
      </c>
      <c r="B167" s="3" t="str">
        <f t="shared" si="8"/>
        <v>Admin Fee</v>
      </c>
      <c r="C167" s="34">
        <f>$G$4</f>
        <v>40</v>
      </c>
      <c r="D167" s="55">
        <f t="shared" si="6"/>
        <v>977777.9080448862</v>
      </c>
      <c r="F167" s="51">
        <f t="shared" si="7"/>
        <v>1</v>
      </c>
    </row>
    <row r="168" spans="1:6" ht="15" customHeight="1">
      <c r="A168" s="56">
        <f>DATE(YEAR(A164),MONTH(A164)+1,1)</f>
        <v>41061</v>
      </c>
      <c r="B168" s="3" t="str">
        <f t="shared" si="8"/>
        <v>Insurance</v>
      </c>
      <c r="C168" s="34">
        <f>$G$3</f>
        <v>150</v>
      </c>
      <c r="D168" s="55">
        <f t="shared" si="6"/>
        <v>977927.9080448862</v>
      </c>
      <c r="F168" s="51">
        <f t="shared" si="7"/>
        <v>0</v>
      </c>
    </row>
    <row r="169" spans="1:7" ht="15" customHeight="1">
      <c r="A169" s="56">
        <f>DATE(YEAR(A165),MONTH(A165)+1,$D$4)</f>
        <v>41061</v>
      </c>
      <c r="B169" s="3" t="str">
        <f t="shared" si="8"/>
        <v>Debit Order / Payment</v>
      </c>
      <c r="C169" s="34">
        <f>-$B$6-C167-C168</f>
        <v>-13357.895825866375</v>
      </c>
      <c r="D169" s="55">
        <f t="shared" si="6"/>
        <v>964570.0122190198</v>
      </c>
      <c r="F169" s="51">
        <f t="shared" si="7"/>
        <v>0</v>
      </c>
      <c r="G169" s="3">
        <f>COUNTIF($B$9:B169,B169)</f>
        <v>40</v>
      </c>
    </row>
    <row r="170" spans="1:6" ht="15" customHeight="1">
      <c r="A170" s="56">
        <f>DATE(YEAR(A166),MONTH(A166)+2,1-1)</f>
        <v>41090</v>
      </c>
      <c r="B170" s="3" t="str">
        <f t="shared" si="8"/>
        <v>Interest</v>
      </c>
      <c r="C170" s="34">
        <f>(D166*$B$5/365*F167)+(D167*$B$5/365*F168)+(D168*$B$5/365*F169)+(D169*$B$5/365*F170)</f>
        <v>11897.370518793065</v>
      </c>
      <c r="D170" s="55">
        <f t="shared" si="6"/>
        <v>976467.3827378129</v>
      </c>
      <c r="F170" s="51">
        <f t="shared" si="7"/>
        <v>29</v>
      </c>
    </row>
    <row r="171" spans="1:6" ht="15" customHeight="1">
      <c r="A171" s="56">
        <f>DATE(YEAR(A167),MONTH(A167)+1,1)</f>
        <v>41091</v>
      </c>
      <c r="B171" s="3" t="str">
        <f t="shared" si="8"/>
        <v>Admin Fee</v>
      </c>
      <c r="C171" s="34">
        <f>$G$4</f>
        <v>40</v>
      </c>
      <c r="D171" s="55">
        <f t="shared" si="6"/>
        <v>976507.3827378129</v>
      </c>
      <c r="F171" s="51">
        <f t="shared" si="7"/>
        <v>1</v>
      </c>
    </row>
    <row r="172" spans="1:6" ht="15" customHeight="1">
      <c r="A172" s="56">
        <f>DATE(YEAR(A168),MONTH(A168)+1,1)</f>
        <v>41091</v>
      </c>
      <c r="B172" s="3" t="str">
        <f t="shared" si="8"/>
        <v>Insurance</v>
      </c>
      <c r="C172" s="34">
        <f>$G$3</f>
        <v>150</v>
      </c>
      <c r="D172" s="55">
        <f t="shared" si="6"/>
        <v>976657.3827378129</v>
      </c>
      <c r="F172" s="51">
        <f t="shared" si="7"/>
        <v>0</v>
      </c>
    </row>
    <row r="173" spans="1:7" ht="15" customHeight="1">
      <c r="A173" s="56">
        <f>DATE(YEAR(A169),MONTH(A169)+1,$D$4)</f>
        <v>41091</v>
      </c>
      <c r="B173" s="3" t="str">
        <f t="shared" si="8"/>
        <v>Debit Order / Payment</v>
      </c>
      <c r="C173" s="34">
        <f>-$B$6-C171-C172</f>
        <v>-13357.895825866375</v>
      </c>
      <c r="D173" s="55">
        <f t="shared" si="6"/>
        <v>963299.4869119466</v>
      </c>
      <c r="F173" s="51">
        <f t="shared" si="7"/>
        <v>0</v>
      </c>
      <c r="G173" s="3">
        <f>COUNTIF($B$9:B173,B173)</f>
        <v>41</v>
      </c>
    </row>
    <row r="174" spans="1:6" ht="15" customHeight="1">
      <c r="A174" s="56">
        <f>DATE(YEAR(A170),MONTH(A170)+2,1-1)</f>
        <v>41121</v>
      </c>
      <c r="B174" s="3" t="str">
        <f t="shared" si="8"/>
        <v>Interest</v>
      </c>
      <c r="C174" s="34">
        <f>(D170*$B$5/365*F171)+(D171*$B$5/365*F172)+(D172*$B$5/365*F173)+(D173*$B$5/365*F174)</f>
        <v>12277.583009628577</v>
      </c>
      <c r="D174" s="55">
        <f t="shared" si="6"/>
        <v>975577.0699215751</v>
      </c>
      <c r="F174" s="51">
        <f t="shared" si="7"/>
        <v>30</v>
      </c>
    </row>
    <row r="175" spans="1:6" ht="15" customHeight="1">
      <c r="A175" s="56">
        <f>DATE(YEAR(A171),MONTH(A171)+1,1)</f>
        <v>41122</v>
      </c>
      <c r="B175" s="3" t="str">
        <f t="shared" si="8"/>
        <v>Admin Fee</v>
      </c>
      <c r="C175" s="34">
        <f>$G$4</f>
        <v>40</v>
      </c>
      <c r="D175" s="55">
        <f t="shared" si="6"/>
        <v>975617.0699215751</v>
      </c>
      <c r="F175" s="51">
        <f t="shared" si="7"/>
        <v>1</v>
      </c>
    </row>
    <row r="176" spans="1:6" ht="15" customHeight="1">
      <c r="A176" s="56">
        <f>DATE(YEAR(A172),MONTH(A172)+1,1)</f>
        <v>41122</v>
      </c>
      <c r="B176" s="3" t="str">
        <f t="shared" si="8"/>
        <v>Insurance</v>
      </c>
      <c r="C176" s="34">
        <f>$G$3</f>
        <v>150</v>
      </c>
      <c r="D176" s="55">
        <f t="shared" si="6"/>
        <v>975767.0699215751</v>
      </c>
      <c r="F176" s="51">
        <f t="shared" si="7"/>
        <v>0</v>
      </c>
    </row>
    <row r="177" spans="1:7" ht="15" customHeight="1">
      <c r="A177" s="56">
        <f>DATE(YEAR(A173),MONTH(A173)+1,$D$4)</f>
        <v>41122</v>
      </c>
      <c r="B177" s="3" t="str">
        <f t="shared" si="8"/>
        <v>Debit Order / Payment</v>
      </c>
      <c r="C177" s="34">
        <f>-$B$6-C175-C176</f>
        <v>-13357.895825866375</v>
      </c>
      <c r="D177" s="55">
        <f t="shared" si="6"/>
        <v>962409.1740957088</v>
      </c>
      <c r="F177" s="51">
        <f t="shared" si="7"/>
        <v>0</v>
      </c>
      <c r="G177" s="3">
        <f>COUNTIF($B$9:B177,B177)</f>
        <v>42</v>
      </c>
    </row>
    <row r="178" spans="1:6" ht="15" customHeight="1">
      <c r="A178" s="56">
        <f>DATE(YEAR(A174),MONTH(A174)+2,1-1)</f>
        <v>41152</v>
      </c>
      <c r="B178" s="3" t="str">
        <f t="shared" si="8"/>
        <v>Interest</v>
      </c>
      <c r="C178" s="34">
        <f>(D174*$B$5/365*F175)+(D175*$B$5/365*F176)+(D176*$B$5/365*F177)+(D177*$B$5/365*F178)</f>
        <v>12266.240668271028</v>
      </c>
      <c r="D178" s="55">
        <f t="shared" si="6"/>
        <v>974675.4147639798</v>
      </c>
      <c r="F178" s="51">
        <f t="shared" si="7"/>
        <v>30</v>
      </c>
    </row>
    <row r="179" spans="1:6" ht="15" customHeight="1">
      <c r="A179" s="56">
        <f>DATE(YEAR(A175),MONTH(A175)+1,1)</f>
        <v>41153</v>
      </c>
      <c r="B179" s="3" t="str">
        <f t="shared" si="8"/>
        <v>Admin Fee</v>
      </c>
      <c r="C179" s="34">
        <f>$G$4</f>
        <v>40</v>
      </c>
      <c r="D179" s="55">
        <f t="shared" si="6"/>
        <v>974715.4147639798</v>
      </c>
      <c r="F179" s="51">
        <f t="shared" si="7"/>
        <v>1</v>
      </c>
    </row>
    <row r="180" spans="1:6" ht="15" customHeight="1">
      <c r="A180" s="56">
        <f>DATE(YEAR(A176),MONTH(A176)+1,1)</f>
        <v>41153</v>
      </c>
      <c r="B180" s="3" t="str">
        <f t="shared" si="8"/>
        <v>Insurance</v>
      </c>
      <c r="C180" s="34">
        <f>$G$3</f>
        <v>150</v>
      </c>
      <c r="D180" s="55">
        <f t="shared" si="6"/>
        <v>974865.4147639798</v>
      </c>
      <c r="F180" s="51">
        <f t="shared" si="7"/>
        <v>0</v>
      </c>
    </row>
    <row r="181" spans="1:7" ht="15" customHeight="1">
      <c r="A181" s="56">
        <f>DATE(YEAR(A177),MONTH(A177)+1,$D$4)</f>
        <v>41153</v>
      </c>
      <c r="B181" s="3" t="str">
        <f t="shared" si="8"/>
        <v>Debit Order / Payment</v>
      </c>
      <c r="C181" s="34">
        <f>-$B$6-C179-C180</f>
        <v>-13357.895825866375</v>
      </c>
      <c r="D181" s="55">
        <f t="shared" si="6"/>
        <v>961507.5189381135</v>
      </c>
      <c r="F181" s="51">
        <f t="shared" si="7"/>
        <v>0</v>
      </c>
      <c r="G181" s="3">
        <f>COUNTIF($B$9:B181,B181)</f>
        <v>43</v>
      </c>
    </row>
    <row r="182" spans="1:6" ht="15" customHeight="1">
      <c r="A182" s="56">
        <f>DATE(YEAR(A178),MONTH(A178)+2,1-1)</f>
        <v>41182</v>
      </c>
      <c r="B182" s="3" t="str">
        <f t="shared" si="8"/>
        <v>Interest</v>
      </c>
      <c r="C182" s="34">
        <f>(D178*$B$5/365*F179)+(D179*$B$5/365*F180)+(D180*$B$5/365*F181)+(D181*$B$5/365*F182)</f>
        <v>11859.613752316138</v>
      </c>
      <c r="D182" s="55">
        <f t="shared" si="6"/>
        <v>973367.1326904296</v>
      </c>
      <c r="F182" s="51">
        <f t="shared" si="7"/>
        <v>29</v>
      </c>
    </row>
    <row r="183" spans="1:6" ht="15" customHeight="1">
      <c r="A183" s="56">
        <f>DATE(YEAR(A179),MONTH(A179)+1,1)</f>
        <v>41183</v>
      </c>
      <c r="B183" s="3" t="str">
        <f t="shared" si="8"/>
        <v>Admin Fee</v>
      </c>
      <c r="C183" s="34">
        <f>$G$4</f>
        <v>40</v>
      </c>
      <c r="D183" s="55">
        <f t="shared" si="6"/>
        <v>973407.1326904296</v>
      </c>
      <c r="F183" s="51">
        <f t="shared" si="7"/>
        <v>1</v>
      </c>
    </row>
    <row r="184" spans="1:6" ht="15" customHeight="1">
      <c r="A184" s="56">
        <f>DATE(YEAR(A180),MONTH(A180)+1,1)</f>
        <v>41183</v>
      </c>
      <c r="B184" s="3" t="str">
        <f t="shared" si="8"/>
        <v>Insurance</v>
      </c>
      <c r="C184" s="34">
        <f>$G$3</f>
        <v>150</v>
      </c>
      <c r="D184" s="55">
        <f t="shared" si="6"/>
        <v>973557.1326904296</v>
      </c>
      <c r="F184" s="51">
        <f t="shared" si="7"/>
        <v>0</v>
      </c>
    </row>
    <row r="185" spans="1:7" ht="15" customHeight="1">
      <c r="A185" s="56">
        <f>DATE(YEAR(A181),MONTH(A181)+1,$D$4)</f>
        <v>41183</v>
      </c>
      <c r="B185" s="3" t="str">
        <f t="shared" si="8"/>
        <v>Debit Order / Payment</v>
      </c>
      <c r="C185" s="34">
        <f>-$B$6-C183-C184</f>
        <v>-13357.895825866375</v>
      </c>
      <c r="D185" s="55">
        <f t="shared" si="6"/>
        <v>960199.2368645632</v>
      </c>
      <c r="F185" s="51">
        <f t="shared" si="7"/>
        <v>0</v>
      </c>
      <c r="G185" s="3">
        <f>COUNTIF($B$9:B185,B185)</f>
        <v>44</v>
      </c>
    </row>
    <row r="186" spans="1:6" ht="15" customHeight="1">
      <c r="A186" s="56">
        <f>DATE(YEAR(A182),MONTH(A182)+2,1-1)</f>
        <v>41213</v>
      </c>
      <c r="B186" s="3" t="str">
        <f t="shared" si="8"/>
        <v>Interest</v>
      </c>
      <c r="C186" s="34">
        <f>(D182*$B$5/365*F183)+(D183*$B$5/365*F184)+(D184*$B$5/365*F185)+(D185*$B$5/365*F186)</f>
        <v>12238.08667340849</v>
      </c>
      <c r="D186" s="55">
        <f t="shared" si="6"/>
        <v>972437.3235379717</v>
      </c>
      <c r="F186" s="51">
        <f t="shared" si="7"/>
        <v>30</v>
      </c>
    </row>
    <row r="187" spans="1:6" ht="15" customHeight="1">
      <c r="A187" s="56">
        <f>DATE(YEAR(A183),MONTH(A183)+1,1)</f>
        <v>41214</v>
      </c>
      <c r="B187" s="3" t="str">
        <f t="shared" si="8"/>
        <v>Admin Fee</v>
      </c>
      <c r="C187" s="34">
        <f>$G$4</f>
        <v>40</v>
      </c>
      <c r="D187" s="55">
        <f t="shared" si="6"/>
        <v>972477.3235379717</v>
      </c>
      <c r="F187" s="51">
        <f t="shared" si="7"/>
        <v>1</v>
      </c>
    </row>
    <row r="188" spans="1:6" ht="15" customHeight="1">
      <c r="A188" s="56">
        <f>DATE(YEAR(A184),MONTH(A184)+1,1)</f>
        <v>41214</v>
      </c>
      <c r="B188" s="3" t="str">
        <f t="shared" si="8"/>
        <v>Insurance</v>
      </c>
      <c r="C188" s="34">
        <f>$G$3</f>
        <v>150</v>
      </c>
      <c r="D188" s="55">
        <f t="shared" si="6"/>
        <v>972627.3235379717</v>
      </c>
      <c r="F188" s="51">
        <f t="shared" si="7"/>
        <v>0</v>
      </c>
    </row>
    <row r="189" spans="1:7" ht="15" customHeight="1">
      <c r="A189" s="56">
        <f>DATE(YEAR(A185),MONTH(A185)+1,$D$4)</f>
        <v>41214</v>
      </c>
      <c r="B189" s="3" t="str">
        <f t="shared" si="8"/>
        <v>Debit Order / Payment</v>
      </c>
      <c r="C189" s="34">
        <f>-$B$6-C187-C188</f>
        <v>-13357.895825866375</v>
      </c>
      <c r="D189" s="55">
        <f t="shared" si="6"/>
        <v>959269.4277121053</v>
      </c>
      <c r="F189" s="51">
        <f t="shared" si="7"/>
        <v>0</v>
      </c>
      <c r="G189" s="3">
        <f>COUNTIF($B$9:B189,B189)</f>
        <v>45</v>
      </c>
    </row>
    <row r="190" spans="1:6" ht="15" customHeight="1">
      <c r="A190" s="56">
        <f>DATE(YEAR(A186),MONTH(A186)+2,1-1)</f>
        <v>41243</v>
      </c>
      <c r="B190" s="3" t="str">
        <f t="shared" si="8"/>
        <v>Interest</v>
      </c>
      <c r="C190" s="34">
        <f>(D186*$B$5/365*F187)+(D187*$B$5/365*F188)+(D188*$B$5/365*F189)+(D189*$B$5/365*F190)</f>
        <v>11832.02084679001</v>
      </c>
      <c r="D190" s="55">
        <f t="shared" si="6"/>
        <v>971101.4485588954</v>
      </c>
      <c r="F190" s="51">
        <f t="shared" si="7"/>
        <v>29</v>
      </c>
    </row>
    <row r="191" spans="1:6" ht="15" customHeight="1">
      <c r="A191" s="56">
        <f>DATE(YEAR(A187),MONTH(A187)+1,1)</f>
        <v>41244</v>
      </c>
      <c r="B191" s="3" t="str">
        <f t="shared" si="8"/>
        <v>Admin Fee</v>
      </c>
      <c r="C191" s="34">
        <f>$G$4</f>
        <v>40</v>
      </c>
      <c r="D191" s="55">
        <f t="shared" si="6"/>
        <v>971141.4485588954</v>
      </c>
      <c r="F191" s="51">
        <f t="shared" si="7"/>
        <v>1</v>
      </c>
    </row>
    <row r="192" spans="1:6" ht="15" customHeight="1">
      <c r="A192" s="56">
        <f>DATE(YEAR(A188),MONTH(A188)+1,1)</f>
        <v>41244</v>
      </c>
      <c r="B192" s="3" t="str">
        <f t="shared" si="8"/>
        <v>Insurance</v>
      </c>
      <c r="C192" s="34">
        <f>$G$3</f>
        <v>150</v>
      </c>
      <c r="D192" s="55">
        <f t="shared" si="6"/>
        <v>971291.4485588954</v>
      </c>
      <c r="F192" s="51">
        <f t="shared" si="7"/>
        <v>0</v>
      </c>
    </row>
    <row r="193" spans="1:7" ht="15" customHeight="1">
      <c r="A193" s="56">
        <f>DATE(YEAR(A189),MONTH(A189)+1,$D$4)</f>
        <v>41244</v>
      </c>
      <c r="B193" s="3" t="str">
        <f t="shared" si="8"/>
        <v>Debit Order / Payment</v>
      </c>
      <c r="C193" s="34">
        <f>-$B$6-C191-C192</f>
        <v>-13357.895825866375</v>
      </c>
      <c r="D193" s="55">
        <f t="shared" si="6"/>
        <v>957933.552733029</v>
      </c>
      <c r="F193" s="51">
        <f t="shared" si="7"/>
        <v>0</v>
      </c>
      <c r="G193" s="3">
        <f>COUNTIF($B$9:B193,B193)</f>
        <v>46</v>
      </c>
    </row>
    <row r="194" spans="1:6" ht="15" customHeight="1">
      <c r="A194" s="56">
        <f>DATE(YEAR(A190),MONTH(A190)+2,1-1)</f>
        <v>41274</v>
      </c>
      <c r="B194" s="3" t="str">
        <f t="shared" si="8"/>
        <v>Interest</v>
      </c>
      <c r="C194" s="34">
        <f>(D190*$B$5/365*F191)+(D191*$B$5/365*F192)+(D192*$B$5/365*F193)+(D193*$B$5/365*F194)</f>
        <v>12209.222478308124</v>
      </c>
      <c r="D194" s="55">
        <f t="shared" si="6"/>
        <v>970142.7752113371</v>
      </c>
      <c r="F194" s="51">
        <f t="shared" si="7"/>
        <v>30</v>
      </c>
    </row>
    <row r="195" spans="1:6" ht="15" customHeight="1">
      <c r="A195" s="56">
        <f>DATE(YEAR(A191),MONTH(A191)+1,1)</f>
        <v>41275</v>
      </c>
      <c r="B195" s="3" t="str">
        <f t="shared" si="8"/>
        <v>Admin Fee</v>
      </c>
      <c r="C195" s="34">
        <f>$G$4</f>
        <v>40</v>
      </c>
      <c r="D195" s="55">
        <f t="shared" si="6"/>
        <v>970182.7752113371</v>
      </c>
      <c r="F195" s="51">
        <f t="shared" si="7"/>
        <v>1</v>
      </c>
    </row>
    <row r="196" spans="1:6" ht="15" customHeight="1">
      <c r="A196" s="56">
        <f>DATE(YEAR(A192),MONTH(A192)+1,1)</f>
        <v>41275</v>
      </c>
      <c r="B196" s="3" t="str">
        <f t="shared" si="8"/>
        <v>Insurance</v>
      </c>
      <c r="C196" s="34">
        <f>$G$3</f>
        <v>150</v>
      </c>
      <c r="D196" s="55">
        <f t="shared" si="6"/>
        <v>970332.7752113371</v>
      </c>
      <c r="F196" s="51">
        <f t="shared" si="7"/>
        <v>0</v>
      </c>
    </row>
    <row r="197" spans="1:7" ht="15" customHeight="1">
      <c r="A197" s="56">
        <f>DATE(YEAR(A193),MONTH(A193)+1,$D$4)</f>
        <v>41275</v>
      </c>
      <c r="B197" s="3" t="str">
        <f t="shared" si="8"/>
        <v>Debit Order / Payment</v>
      </c>
      <c r="C197" s="34">
        <f>-$B$6-C195-C196</f>
        <v>-13357.895825866375</v>
      </c>
      <c r="D197" s="55">
        <f t="shared" si="6"/>
        <v>956974.8793854708</v>
      </c>
      <c r="F197" s="51">
        <f t="shared" si="7"/>
        <v>0</v>
      </c>
      <c r="G197" s="3">
        <f>COUNTIF($B$9:B197,B197)</f>
        <v>47</v>
      </c>
    </row>
    <row r="198" spans="1:6" ht="15" customHeight="1">
      <c r="A198" s="56">
        <f>DATE(YEAR(A194),MONTH(A194)+2,1-1)</f>
        <v>41305</v>
      </c>
      <c r="B198" s="3" t="str">
        <f t="shared" si="8"/>
        <v>Interest</v>
      </c>
      <c r="C198" s="34">
        <f>(D194*$B$5/365*F195)+(D195*$B$5/365*F196)+(D196*$B$5/365*F197)+(D197*$B$5/365*F198)</f>
        <v>12197.009242510463</v>
      </c>
      <c r="D198" s="55">
        <f t="shared" si="6"/>
        <v>969171.8886279812</v>
      </c>
      <c r="F198" s="51">
        <f t="shared" si="7"/>
        <v>30</v>
      </c>
    </row>
    <row r="199" spans="1:6" ht="15" customHeight="1">
      <c r="A199" s="56">
        <f>DATE(YEAR(A195),MONTH(A195)+1,1)</f>
        <v>41306</v>
      </c>
      <c r="B199" s="3" t="str">
        <f t="shared" si="8"/>
        <v>Admin Fee</v>
      </c>
      <c r="C199" s="34">
        <f>$G$4</f>
        <v>40</v>
      </c>
      <c r="D199" s="55">
        <f t="shared" si="6"/>
        <v>969211.8886279812</v>
      </c>
      <c r="F199" s="51">
        <f t="shared" si="7"/>
        <v>1</v>
      </c>
    </row>
    <row r="200" spans="1:6" ht="15" customHeight="1">
      <c r="A200" s="56">
        <f>DATE(YEAR(A196),MONTH(A196)+1,1)</f>
        <v>41306</v>
      </c>
      <c r="B200" s="3" t="str">
        <f t="shared" si="8"/>
        <v>Insurance</v>
      </c>
      <c r="C200" s="34">
        <f>$G$3</f>
        <v>150</v>
      </c>
      <c r="D200" s="55">
        <f t="shared" si="6"/>
        <v>969361.8886279812</v>
      </c>
      <c r="F200" s="51">
        <f t="shared" si="7"/>
        <v>0</v>
      </c>
    </row>
    <row r="201" spans="1:7" ht="15" customHeight="1">
      <c r="A201" s="56">
        <f>DATE(YEAR(A197),MONTH(A197)+1,$D$4)</f>
        <v>41306</v>
      </c>
      <c r="B201" s="3" t="str">
        <f t="shared" si="8"/>
        <v>Debit Order / Payment</v>
      </c>
      <c r="C201" s="34">
        <f>-$B$6-C199-C200</f>
        <v>-13357.895825866375</v>
      </c>
      <c r="D201" s="55">
        <f t="shared" si="6"/>
        <v>956003.9928021148</v>
      </c>
      <c r="F201" s="51">
        <f t="shared" si="7"/>
        <v>0</v>
      </c>
      <c r="G201" s="3">
        <f>COUNTIF($B$9:B201,B201)</f>
        <v>48</v>
      </c>
    </row>
    <row r="202" spans="1:6" ht="15" customHeight="1">
      <c r="A202" s="56">
        <f>DATE(YEAR(A198),MONTH(A198)+2,1-1)</f>
        <v>41333</v>
      </c>
      <c r="B202" s="3" t="str">
        <f t="shared" si="8"/>
        <v>Interest</v>
      </c>
      <c r="C202" s="34">
        <f>(D198*$B$5/365*F199)+(D199*$B$5/365*F200)+(D200*$B$5/365*F201)+(D201*$B$5/365*F202)</f>
        <v>11006.005353815788</v>
      </c>
      <c r="D202" s="55">
        <f t="shared" si="6"/>
        <v>967009.9981559305</v>
      </c>
      <c r="F202" s="51">
        <f t="shared" si="7"/>
        <v>27</v>
      </c>
    </row>
    <row r="203" spans="1:6" ht="15" customHeight="1">
      <c r="A203" s="56">
        <f>DATE(YEAR(A199),MONTH(A199)+1,1)</f>
        <v>41334</v>
      </c>
      <c r="B203" s="3" t="str">
        <f t="shared" si="8"/>
        <v>Admin Fee</v>
      </c>
      <c r="C203" s="34">
        <f>$G$4</f>
        <v>40</v>
      </c>
      <c r="D203" s="55">
        <f aca="true" t="shared" si="9" ref="D203:D266">D202+C203</f>
        <v>967049.9981559305</v>
      </c>
      <c r="F203" s="51">
        <f aca="true" t="shared" si="10" ref="F203:F266">A203-A202</f>
        <v>1</v>
      </c>
    </row>
    <row r="204" spans="1:6" ht="15" customHeight="1">
      <c r="A204" s="56">
        <f>DATE(YEAR(A200),MONTH(A200)+1,1)</f>
        <v>41334</v>
      </c>
      <c r="B204" s="3" t="str">
        <f t="shared" si="8"/>
        <v>Insurance</v>
      </c>
      <c r="C204" s="34">
        <f>$G$3</f>
        <v>150</v>
      </c>
      <c r="D204" s="55">
        <f t="shared" si="9"/>
        <v>967199.9981559305</v>
      </c>
      <c r="F204" s="51">
        <f t="shared" si="10"/>
        <v>0</v>
      </c>
    </row>
    <row r="205" spans="1:7" ht="15" customHeight="1">
      <c r="A205" s="56">
        <f>DATE(YEAR(A201),MONTH(A201)+1,$D$4)</f>
        <v>41334</v>
      </c>
      <c r="B205" s="3" t="str">
        <f t="shared" si="8"/>
        <v>Debit Order / Payment</v>
      </c>
      <c r="C205" s="34">
        <f>-$B$6-C203-C204</f>
        <v>-13357.895825866375</v>
      </c>
      <c r="D205" s="55">
        <f t="shared" si="9"/>
        <v>953842.1023300642</v>
      </c>
      <c r="F205" s="51">
        <f t="shared" si="10"/>
        <v>0</v>
      </c>
      <c r="G205" s="3">
        <f>COUNTIF($B$9:B205,B205)</f>
        <v>49</v>
      </c>
    </row>
    <row r="206" spans="1:6" ht="15" customHeight="1">
      <c r="A206" s="56">
        <f>DATE(YEAR(A202),MONTH(A202)+2,1-1)</f>
        <v>41364</v>
      </c>
      <c r="B206" s="3" t="str">
        <f t="shared" si="8"/>
        <v>Interest</v>
      </c>
      <c r="C206" s="34">
        <f>(D202*$B$5/365*F203)+(D203*$B$5/365*F204)+(D204*$B$5/365*F205)+(D205*$B$5/365*F206)</f>
        <v>12157.098521119668</v>
      </c>
      <c r="D206" s="55">
        <f t="shared" si="9"/>
        <v>965999.2008511839</v>
      </c>
      <c r="F206" s="51">
        <f t="shared" si="10"/>
        <v>30</v>
      </c>
    </row>
    <row r="207" spans="1:6" ht="15" customHeight="1">
      <c r="A207" s="56">
        <f>DATE(YEAR(A203),MONTH(A203)+1,1)</f>
        <v>41365</v>
      </c>
      <c r="B207" s="3" t="str">
        <f t="shared" si="8"/>
        <v>Admin Fee</v>
      </c>
      <c r="C207" s="34">
        <f>$G$4</f>
        <v>40</v>
      </c>
      <c r="D207" s="55">
        <f t="shared" si="9"/>
        <v>966039.2008511839</v>
      </c>
      <c r="F207" s="51">
        <f t="shared" si="10"/>
        <v>1</v>
      </c>
    </row>
    <row r="208" spans="1:6" ht="15" customHeight="1">
      <c r="A208" s="56">
        <f>DATE(YEAR(A204),MONTH(A204)+1,1)</f>
        <v>41365</v>
      </c>
      <c r="B208" s="3" t="str">
        <f aca="true" t="shared" si="11" ref="B208:B271">B204</f>
        <v>Insurance</v>
      </c>
      <c r="C208" s="34">
        <f>$G$3</f>
        <v>150</v>
      </c>
      <c r="D208" s="55">
        <f t="shared" si="9"/>
        <v>966189.2008511839</v>
      </c>
      <c r="F208" s="51">
        <f t="shared" si="10"/>
        <v>0</v>
      </c>
    </row>
    <row r="209" spans="1:7" ht="15" customHeight="1">
      <c r="A209" s="56">
        <f>DATE(YEAR(A205),MONTH(A205)+1,$D$4)</f>
        <v>41365</v>
      </c>
      <c r="B209" s="3" t="str">
        <f t="shared" si="11"/>
        <v>Debit Order / Payment</v>
      </c>
      <c r="C209" s="34">
        <f>-$B$6-C207-C208</f>
        <v>-13357.895825866375</v>
      </c>
      <c r="D209" s="55">
        <f t="shared" si="9"/>
        <v>952831.3050253175</v>
      </c>
      <c r="F209" s="51">
        <f t="shared" si="10"/>
        <v>0</v>
      </c>
      <c r="G209" s="3">
        <f>COUNTIF($B$9:B209,B209)</f>
        <v>50</v>
      </c>
    </row>
    <row r="210" spans="1:6" ht="15" customHeight="1">
      <c r="A210" s="56">
        <f>DATE(YEAR(A206),MONTH(A206)+2,1-1)</f>
        <v>41394</v>
      </c>
      <c r="B210" s="3" t="str">
        <f t="shared" si="11"/>
        <v>Interest</v>
      </c>
      <c r="C210" s="34">
        <f>(D206*$B$5/365*F207)+(D207*$B$5/365*F208)+(D208*$B$5/365*F209)+(D209*$B$5/365*F210)</f>
        <v>11752.64673147345</v>
      </c>
      <c r="D210" s="55">
        <f t="shared" si="9"/>
        <v>964583.951756791</v>
      </c>
      <c r="F210" s="51">
        <f t="shared" si="10"/>
        <v>29</v>
      </c>
    </row>
    <row r="211" spans="1:6" ht="15" customHeight="1">
      <c r="A211" s="56">
        <f>DATE(YEAR(A207),MONTH(A207)+1,1)</f>
        <v>41395</v>
      </c>
      <c r="B211" s="3" t="str">
        <f t="shared" si="11"/>
        <v>Admin Fee</v>
      </c>
      <c r="C211" s="34">
        <f>$G$4</f>
        <v>40</v>
      </c>
      <c r="D211" s="55">
        <f t="shared" si="9"/>
        <v>964623.951756791</v>
      </c>
      <c r="F211" s="51">
        <f t="shared" si="10"/>
        <v>1</v>
      </c>
    </row>
    <row r="212" spans="1:6" ht="15" customHeight="1">
      <c r="A212" s="56">
        <f>DATE(YEAR(A208),MONTH(A208)+1,1)</f>
        <v>41395</v>
      </c>
      <c r="B212" s="3" t="str">
        <f t="shared" si="11"/>
        <v>Insurance</v>
      </c>
      <c r="C212" s="34">
        <f>$G$3</f>
        <v>150</v>
      </c>
      <c r="D212" s="55">
        <f t="shared" si="9"/>
        <v>964773.951756791</v>
      </c>
      <c r="F212" s="51">
        <f t="shared" si="10"/>
        <v>0</v>
      </c>
    </row>
    <row r="213" spans="1:7" ht="15" customHeight="1">
      <c r="A213" s="56">
        <f>DATE(YEAR(A209),MONTH(A209)+1,$D$4)</f>
        <v>41395</v>
      </c>
      <c r="B213" s="3" t="str">
        <f t="shared" si="11"/>
        <v>Debit Order / Payment</v>
      </c>
      <c r="C213" s="34">
        <f>-$B$6-C211-C212</f>
        <v>-13357.895825866375</v>
      </c>
      <c r="D213" s="55">
        <f t="shared" si="9"/>
        <v>951416.0559309246</v>
      </c>
      <c r="F213" s="51">
        <f t="shared" si="10"/>
        <v>0</v>
      </c>
      <c r="G213" s="3">
        <f>COUNTIF($B$9:B213,B213)</f>
        <v>51</v>
      </c>
    </row>
    <row r="214" spans="1:6" ht="15" customHeight="1">
      <c r="A214" s="56">
        <f>DATE(YEAR(A210),MONTH(A210)+2,1-1)</f>
        <v>41425</v>
      </c>
      <c r="B214" s="3" t="str">
        <f t="shared" si="11"/>
        <v>Interest</v>
      </c>
      <c r="C214" s="34">
        <f>(D210*$B$5/365*F211)+(D211*$B$5/365*F212)+(D212*$B$5/365*F213)+(D213*$B$5/365*F214)</f>
        <v>12126.191354664874</v>
      </c>
      <c r="D214" s="55">
        <f t="shared" si="9"/>
        <v>963542.2472855895</v>
      </c>
      <c r="F214" s="51">
        <f t="shared" si="10"/>
        <v>30</v>
      </c>
    </row>
    <row r="215" spans="1:6" ht="15" customHeight="1">
      <c r="A215" s="56">
        <f>DATE(YEAR(A211),MONTH(A211)+1,1)</f>
        <v>41426</v>
      </c>
      <c r="B215" s="3" t="str">
        <f t="shared" si="11"/>
        <v>Admin Fee</v>
      </c>
      <c r="C215" s="34">
        <f>$G$4</f>
        <v>40</v>
      </c>
      <c r="D215" s="55">
        <f t="shared" si="9"/>
        <v>963582.2472855895</v>
      </c>
      <c r="F215" s="51">
        <f t="shared" si="10"/>
        <v>1</v>
      </c>
    </row>
    <row r="216" spans="1:6" ht="15" customHeight="1">
      <c r="A216" s="56">
        <f>DATE(YEAR(A212),MONTH(A212)+1,1)</f>
        <v>41426</v>
      </c>
      <c r="B216" s="3" t="str">
        <f t="shared" si="11"/>
        <v>Insurance</v>
      </c>
      <c r="C216" s="34">
        <f>$G$3</f>
        <v>150</v>
      </c>
      <c r="D216" s="55">
        <f t="shared" si="9"/>
        <v>963732.2472855895</v>
      </c>
      <c r="F216" s="51">
        <f t="shared" si="10"/>
        <v>0</v>
      </c>
    </row>
    <row r="217" spans="1:7" ht="15" customHeight="1">
      <c r="A217" s="56">
        <f>DATE(YEAR(A213),MONTH(A213)+1,$D$4)</f>
        <v>41426</v>
      </c>
      <c r="B217" s="3" t="str">
        <f t="shared" si="11"/>
        <v>Debit Order / Payment</v>
      </c>
      <c r="C217" s="34">
        <f>-$B$6-C215-C216</f>
        <v>-13357.895825866375</v>
      </c>
      <c r="D217" s="55">
        <f t="shared" si="9"/>
        <v>950374.3514597231</v>
      </c>
      <c r="F217" s="51">
        <f t="shared" si="10"/>
        <v>0</v>
      </c>
      <c r="G217" s="3">
        <f>COUNTIF($B$9:B217,B217)</f>
        <v>52</v>
      </c>
    </row>
    <row r="218" spans="1:6" ht="15" customHeight="1">
      <c r="A218" s="56">
        <f>DATE(YEAR(A214),MONTH(A214)+2,1-1)</f>
        <v>41455</v>
      </c>
      <c r="B218" s="3" t="str">
        <f t="shared" si="11"/>
        <v>Interest</v>
      </c>
      <c r="C218" s="34">
        <f>(D214*$B$5/365*F215)+(D215*$B$5/365*F216)+(D216*$B$5/365*F217)+(D217*$B$5/365*F218)</f>
        <v>11722.355523130502</v>
      </c>
      <c r="D218" s="55">
        <f t="shared" si="9"/>
        <v>962096.7069828536</v>
      </c>
      <c r="F218" s="51">
        <f t="shared" si="10"/>
        <v>29</v>
      </c>
    </row>
    <row r="219" spans="1:6" ht="15" customHeight="1">
      <c r="A219" s="56">
        <f>DATE(YEAR(A215),MONTH(A215)+1,1)</f>
        <v>41456</v>
      </c>
      <c r="B219" s="3" t="str">
        <f t="shared" si="11"/>
        <v>Admin Fee</v>
      </c>
      <c r="C219" s="34">
        <f>$G$4</f>
        <v>40</v>
      </c>
      <c r="D219" s="55">
        <f t="shared" si="9"/>
        <v>962136.7069828536</v>
      </c>
      <c r="F219" s="51">
        <f t="shared" si="10"/>
        <v>1</v>
      </c>
    </row>
    <row r="220" spans="1:6" ht="15" customHeight="1">
      <c r="A220" s="56">
        <f>DATE(YEAR(A216),MONTH(A216)+1,1)</f>
        <v>41456</v>
      </c>
      <c r="B220" s="3" t="str">
        <f t="shared" si="11"/>
        <v>Insurance</v>
      </c>
      <c r="C220" s="34">
        <f>$G$3</f>
        <v>150</v>
      </c>
      <c r="D220" s="55">
        <f t="shared" si="9"/>
        <v>962286.7069828536</v>
      </c>
      <c r="F220" s="51">
        <f t="shared" si="10"/>
        <v>0</v>
      </c>
    </row>
    <row r="221" spans="1:7" ht="15" customHeight="1">
      <c r="A221" s="56">
        <f>DATE(YEAR(A217),MONTH(A217)+1,$D$4)</f>
        <v>41456</v>
      </c>
      <c r="B221" s="3" t="str">
        <f t="shared" si="11"/>
        <v>Debit Order / Payment</v>
      </c>
      <c r="C221" s="34">
        <f>-$B$6-C219-C220</f>
        <v>-13357.895825866375</v>
      </c>
      <c r="D221" s="55">
        <f t="shared" si="9"/>
        <v>948928.8111569872</v>
      </c>
      <c r="F221" s="51">
        <f t="shared" si="10"/>
        <v>0</v>
      </c>
      <c r="G221" s="3">
        <f>COUNTIF($B$9:B221,B221)</f>
        <v>53</v>
      </c>
    </row>
    <row r="222" spans="1:6" ht="15" customHeight="1">
      <c r="A222" s="56">
        <f>DATE(YEAR(A218),MONTH(A218)+2,1-1)</f>
        <v>41486</v>
      </c>
      <c r="B222" s="3" t="str">
        <f t="shared" si="11"/>
        <v>Interest</v>
      </c>
      <c r="C222" s="34">
        <f>(D218*$B$5/365*F219)+(D219*$B$5/365*F220)+(D220*$B$5/365*F221)+(D221*$B$5/365*F222)</f>
        <v>12094.504537681836</v>
      </c>
      <c r="D222" s="55">
        <f t="shared" si="9"/>
        <v>961023.315694669</v>
      </c>
      <c r="F222" s="51">
        <f t="shared" si="10"/>
        <v>30</v>
      </c>
    </row>
    <row r="223" spans="1:6" ht="15" customHeight="1">
      <c r="A223" s="56">
        <f>DATE(YEAR(A219),MONTH(A219)+1,1)</f>
        <v>41487</v>
      </c>
      <c r="B223" s="3" t="str">
        <f t="shared" si="11"/>
        <v>Admin Fee</v>
      </c>
      <c r="C223" s="34">
        <f>$G$4</f>
        <v>40</v>
      </c>
      <c r="D223" s="55">
        <f t="shared" si="9"/>
        <v>961063.315694669</v>
      </c>
      <c r="F223" s="51">
        <f t="shared" si="10"/>
        <v>1</v>
      </c>
    </row>
    <row r="224" spans="1:6" ht="15" customHeight="1">
      <c r="A224" s="56">
        <f>DATE(YEAR(A220),MONTH(A220)+1,1)</f>
        <v>41487</v>
      </c>
      <c r="B224" s="3" t="str">
        <f t="shared" si="11"/>
        <v>Insurance</v>
      </c>
      <c r="C224" s="34">
        <f>$G$3</f>
        <v>150</v>
      </c>
      <c r="D224" s="55">
        <f t="shared" si="9"/>
        <v>961213.315694669</v>
      </c>
      <c r="F224" s="51">
        <f t="shared" si="10"/>
        <v>0</v>
      </c>
    </row>
    <row r="225" spans="1:7" ht="15" customHeight="1">
      <c r="A225" s="56">
        <f>DATE(YEAR(A221),MONTH(A221)+1,$D$4)</f>
        <v>41487</v>
      </c>
      <c r="B225" s="3" t="str">
        <f t="shared" si="11"/>
        <v>Debit Order / Payment</v>
      </c>
      <c r="C225" s="34">
        <f>-$B$6-C223-C224</f>
        <v>-13357.895825866375</v>
      </c>
      <c r="D225" s="55">
        <f t="shared" si="9"/>
        <v>947855.4198688027</v>
      </c>
      <c r="F225" s="51">
        <f t="shared" si="10"/>
        <v>0</v>
      </c>
      <c r="G225" s="3">
        <f>COUNTIF($B$9:B225,B225)</f>
        <v>54</v>
      </c>
    </row>
    <row r="226" spans="1:6" ht="15" customHeight="1">
      <c r="A226" s="56">
        <f>DATE(YEAR(A222),MONTH(A222)+2,1-1)</f>
        <v>41517</v>
      </c>
      <c r="B226" s="3" t="str">
        <f t="shared" si="11"/>
        <v>Interest</v>
      </c>
      <c r="C226" s="34">
        <f>(D222*$B$5/365*F223)+(D223*$B$5/365*F224)+(D224*$B$5/365*F225)+(D225*$B$5/365*F226)</f>
        <v>12080.829826750169</v>
      </c>
      <c r="D226" s="55">
        <f t="shared" si="9"/>
        <v>959936.2496955529</v>
      </c>
      <c r="F226" s="51">
        <f t="shared" si="10"/>
        <v>30</v>
      </c>
    </row>
    <row r="227" spans="1:6" ht="15" customHeight="1">
      <c r="A227" s="56">
        <f>DATE(YEAR(A223),MONTH(A223)+1,1)</f>
        <v>41518</v>
      </c>
      <c r="B227" s="3" t="str">
        <f t="shared" si="11"/>
        <v>Admin Fee</v>
      </c>
      <c r="C227" s="34">
        <f>$G$4</f>
        <v>40</v>
      </c>
      <c r="D227" s="55">
        <f t="shared" si="9"/>
        <v>959976.2496955529</v>
      </c>
      <c r="F227" s="51">
        <f t="shared" si="10"/>
        <v>1</v>
      </c>
    </row>
    <row r="228" spans="1:6" ht="15" customHeight="1">
      <c r="A228" s="56">
        <f>DATE(YEAR(A224),MONTH(A224)+1,1)</f>
        <v>41518</v>
      </c>
      <c r="B228" s="3" t="str">
        <f t="shared" si="11"/>
        <v>Insurance</v>
      </c>
      <c r="C228" s="34">
        <f>$G$3</f>
        <v>150</v>
      </c>
      <c r="D228" s="55">
        <f t="shared" si="9"/>
        <v>960126.2496955529</v>
      </c>
      <c r="F228" s="51">
        <f t="shared" si="10"/>
        <v>0</v>
      </c>
    </row>
    <row r="229" spans="1:7" ht="15" customHeight="1">
      <c r="A229" s="56">
        <f>DATE(YEAR(A225),MONTH(A225)+1,$D$4)</f>
        <v>41518</v>
      </c>
      <c r="B229" s="3" t="str">
        <f t="shared" si="11"/>
        <v>Debit Order / Payment</v>
      </c>
      <c r="C229" s="34">
        <f>-$B$6-C227-C228</f>
        <v>-13357.895825866375</v>
      </c>
      <c r="D229" s="55">
        <f t="shared" si="9"/>
        <v>946768.3538696865</v>
      </c>
      <c r="F229" s="51">
        <f t="shared" si="10"/>
        <v>0</v>
      </c>
      <c r="G229" s="3">
        <f>COUNTIF($B$9:B229,B229)</f>
        <v>55</v>
      </c>
    </row>
    <row r="230" spans="1:6" ht="15" customHeight="1">
      <c r="A230" s="56">
        <f>DATE(YEAR(A226),MONTH(A226)+2,1-1)</f>
        <v>41547</v>
      </c>
      <c r="B230" s="3" t="str">
        <f t="shared" si="11"/>
        <v>Interest</v>
      </c>
      <c r="C230" s="34">
        <f>(D226*$B$5/365*F227)+(D227*$B$5/365*F228)+(D228*$B$5/365*F229)+(D229*$B$5/365*F230)</f>
        <v>11677.898018595806</v>
      </c>
      <c r="D230" s="55">
        <f t="shared" si="9"/>
        <v>958446.2518882822</v>
      </c>
      <c r="F230" s="51">
        <f t="shared" si="10"/>
        <v>29</v>
      </c>
    </row>
    <row r="231" spans="1:6" ht="15" customHeight="1">
      <c r="A231" s="56">
        <f>DATE(YEAR(A227),MONTH(A227)+1,1)</f>
        <v>41548</v>
      </c>
      <c r="B231" s="3" t="str">
        <f t="shared" si="11"/>
        <v>Admin Fee</v>
      </c>
      <c r="C231" s="34">
        <f>$G$4</f>
        <v>40</v>
      </c>
      <c r="D231" s="55">
        <f t="shared" si="9"/>
        <v>958486.2518882822</v>
      </c>
      <c r="F231" s="51">
        <f t="shared" si="10"/>
        <v>1</v>
      </c>
    </row>
    <row r="232" spans="1:6" ht="15" customHeight="1">
      <c r="A232" s="56">
        <f>DATE(YEAR(A228),MONTH(A228)+1,1)</f>
        <v>41548</v>
      </c>
      <c r="B232" s="3" t="str">
        <f t="shared" si="11"/>
        <v>Insurance</v>
      </c>
      <c r="C232" s="34">
        <f>$G$3</f>
        <v>150</v>
      </c>
      <c r="D232" s="55">
        <f t="shared" si="9"/>
        <v>958636.2518882822</v>
      </c>
      <c r="F232" s="51">
        <f t="shared" si="10"/>
        <v>0</v>
      </c>
    </row>
    <row r="233" spans="1:7" ht="15" customHeight="1">
      <c r="A233" s="56">
        <f>DATE(YEAR(A229),MONTH(A229)+1,$D$4)</f>
        <v>41548</v>
      </c>
      <c r="B233" s="3" t="str">
        <f t="shared" si="11"/>
        <v>Debit Order / Payment</v>
      </c>
      <c r="C233" s="34">
        <f>-$B$6-C231-C232</f>
        <v>-13357.895825866375</v>
      </c>
      <c r="D233" s="55">
        <f t="shared" si="9"/>
        <v>945278.3560624159</v>
      </c>
      <c r="F233" s="51">
        <f t="shared" si="10"/>
        <v>0</v>
      </c>
      <c r="G233" s="3">
        <f>COUNTIF($B$9:B233,B233)</f>
        <v>56</v>
      </c>
    </row>
    <row r="234" spans="1:6" ht="15" customHeight="1">
      <c r="A234" s="56">
        <f>DATE(YEAR(A230),MONTH(A230)+2,1-1)</f>
        <v>41578</v>
      </c>
      <c r="B234" s="3" t="str">
        <f t="shared" si="11"/>
        <v>Interest</v>
      </c>
      <c r="C234" s="34">
        <f>(D230*$B$5/365*F231)+(D231*$B$5/365*F232)+(D232*$B$5/365*F233)+(D233*$B$5/365*F234)</f>
        <v>12047.998739901683</v>
      </c>
      <c r="D234" s="55">
        <f t="shared" si="9"/>
        <v>957326.3548023176</v>
      </c>
      <c r="F234" s="51">
        <f t="shared" si="10"/>
        <v>30</v>
      </c>
    </row>
    <row r="235" spans="1:6" ht="15" customHeight="1">
      <c r="A235" s="56">
        <f>DATE(YEAR(A231),MONTH(A231)+1,1)</f>
        <v>41579</v>
      </c>
      <c r="B235" s="3" t="str">
        <f t="shared" si="11"/>
        <v>Admin Fee</v>
      </c>
      <c r="C235" s="34">
        <f>$G$4</f>
        <v>40</v>
      </c>
      <c r="D235" s="55">
        <f t="shared" si="9"/>
        <v>957366.3548023176</v>
      </c>
      <c r="F235" s="51">
        <f t="shared" si="10"/>
        <v>1</v>
      </c>
    </row>
    <row r="236" spans="1:6" ht="15" customHeight="1">
      <c r="A236" s="56">
        <f>DATE(YEAR(A232),MONTH(A232)+1,1)</f>
        <v>41579</v>
      </c>
      <c r="B236" s="3" t="str">
        <f t="shared" si="11"/>
        <v>Insurance</v>
      </c>
      <c r="C236" s="34">
        <f>$G$3</f>
        <v>150</v>
      </c>
      <c r="D236" s="55">
        <f t="shared" si="9"/>
        <v>957516.3548023176</v>
      </c>
      <c r="F236" s="51">
        <f t="shared" si="10"/>
        <v>0</v>
      </c>
    </row>
    <row r="237" spans="1:7" ht="15" customHeight="1">
      <c r="A237" s="56">
        <f>DATE(YEAR(A233),MONTH(A233)+1,$D$4)</f>
        <v>41579</v>
      </c>
      <c r="B237" s="3" t="str">
        <f t="shared" si="11"/>
        <v>Debit Order / Payment</v>
      </c>
      <c r="C237" s="34">
        <f>-$B$6-C235-C236</f>
        <v>-13357.895825866375</v>
      </c>
      <c r="D237" s="55">
        <f t="shared" si="9"/>
        <v>944158.4589764512</v>
      </c>
      <c r="F237" s="51">
        <f t="shared" si="10"/>
        <v>0</v>
      </c>
      <c r="G237" s="3">
        <f>COUNTIF($B$9:B237,B237)</f>
        <v>57</v>
      </c>
    </row>
    <row r="238" spans="1:6" ht="15" customHeight="1">
      <c r="A238" s="56">
        <f>DATE(YEAR(A234),MONTH(A234)+2,1-1)</f>
        <v>41608</v>
      </c>
      <c r="B238" s="3" t="str">
        <f t="shared" si="11"/>
        <v>Interest</v>
      </c>
      <c r="C238" s="34">
        <f>(D234*$B$5/365*F235)+(D235*$B$5/365*F236)+(D236*$B$5/365*F237)+(D237*$B$5/365*F238)</f>
        <v>11645.721232240849</v>
      </c>
      <c r="D238" s="55">
        <f t="shared" si="9"/>
        <v>955804.1802086921</v>
      </c>
      <c r="F238" s="51">
        <f t="shared" si="10"/>
        <v>29</v>
      </c>
    </row>
    <row r="239" spans="1:6" ht="15" customHeight="1">
      <c r="A239" s="56">
        <f>DATE(YEAR(A235),MONTH(A235)+1,1)</f>
        <v>41609</v>
      </c>
      <c r="B239" s="3" t="str">
        <f t="shared" si="11"/>
        <v>Admin Fee</v>
      </c>
      <c r="C239" s="34">
        <f>$G$4</f>
        <v>40</v>
      </c>
      <c r="D239" s="55">
        <f t="shared" si="9"/>
        <v>955844.1802086921</v>
      </c>
      <c r="F239" s="51">
        <f t="shared" si="10"/>
        <v>1</v>
      </c>
    </row>
    <row r="240" spans="1:6" ht="15" customHeight="1">
      <c r="A240" s="56">
        <f>DATE(YEAR(A236),MONTH(A236)+1,1)</f>
        <v>41609</v>
      </c>
      <c r="B240" s="3" t="str">
        <f t="shared" si="11"/>
        <v>Insurance</v>
      </c>
      <c r="C240" s="34">
        <f>$G$3</f>
        <v>150</v>
      </c>
      <c r="D240" s="55">
        <f t="shared" si="9"/>
        <v>955994.1802086921</v>
      </c>
      <c r="F240" s="51">
        <f t="shared" si="10"/>
        <v>0</v>
      </c>
    </row>
    <row r="241" spans="1:7" ht="15" customHeight="1">
      <c r="A241" s="56">
        <f>DATE(YEAR(A237),MONTH(A237)+1,$D$4)</f>
        <v>41609</v>
      </c>
      <c r="B241" s="3" t="str">
        <f t="shared" si="11"/>
        <v>Debit Order / Payment</v>
      </c>
      <c r="C241" s="34">
        <f>-$B$6-C239-C240</f>
        <v>-13357.895825866375</v>
      </c>
      <c r="D241" s="55">
        <f t="shared" si="9"/>
        <v>942636.2843828257</v>
      </c>
      <c r="F241" s="51">
        <f t="shared" si="10"/>
        <v>0</v>
      </c>
      <c r="G241" s="3">
        <f>COUNTIF($B$9:B241,B241)</f>
        <v>58</v>
      </c>
    </row>
    <row r="242" spans="1:6" ht="15" customHeight="1">
      <c r="A242" s="56">
        <f>DATE(YEAR(A238),MONTH(A238)+2,1-1)</f>
        <v>41639</v>
      </c>
      <c r="B242" s="3" t="str">
        <f t="shared" si="11"/>
        <v>Interest</v>
      </c>
      <c r="C242" s="34">
        <f>(D238*$B$5/365*F239)+(D239*$B$5/365*F240)+(D240*$B$5/365*F241)+(D241*$B$5/365*F242)</f>
        <v>12014.339470558956</v>
      </c>
      <c r="D242" s="55">
        <f t="shared" si="9"/>
        <v>954650.6238533846</v>
      </c>
      <c r="F242" s="51">
        <f t="shared" si="10"/>
        <v>30</v>
      </c>
    </row>
    <row r="243" spans="1:6" ht="15" customHeight="1">
      <c r="A243" s="56">
        <f>DATE(YEAR(A239),MONTH(A239)+1,1)</f>
        <v>41640</v>
      </c>
      <c r="B243" s="3" t="str">
        <f t="shared" si="11"/>
        <v>Admin Fee</v>
      </c>
      <c r="C243" s="34">
        <f>$G$4</f>
        <v>40</v>
      </c>
      <c r="D243" s="55">
        <f t="shared" si="9"/>
        <v>954690.6238533846</v>
      </c>
      <c r="F243" s="51">
        <f t="shared" si="10"/>
        <v>1</v>
      </c>
    </row>
    <row r="244" spans="1:6" ht="15" customHeight="1">
      <c r="A244" s="56">
        <f>DATE(YEAR(A240),MONTH(A240)+1,1)</f>
        <v>41640</v>
      </c>
      <c r="B244" s="3" t="str">
        <f t="shared" si="11"/>
        <v>Insurance</v>
      </c>
      <c r="C244" s="34">
        <f>$G$3</f>
        <v>150</v>
      </c>
      <c r="D244" s="55">
        <f t="shared" si="9"/>
        <v>954840.6238533846</v>
      </c>
      <c r="F244" s="51">
        <f t="shared" si="10"/>
        <v>0</v>
      </c>
    </row>
    <row r="245" spans="1:7" ht="15" customHeight="1">
      <c r="A245" s="56">
        <f>DATE(YEAR(A241),MONTH(A241)+1,$D$4)</f>
        <v>41640</v>
      </c>
      <c r="B245" s="3" t="str">
        <f t="shared" si="11"/>
        <v>Debit Order / Payment</v>
      </c>
      <c r="C245" s="34">
        <f>-$B$6-C243-C244</f>
        <v>-13357.895825866375</v>
      </c>
      <c r="D245" s="55">
        <f t="shared" si="9"/>
        <v>941482.7280275183</v>
      </c>
      <c r="F245" s="51">
        <f t="shared" si="10"/>
        <v>0</v>
      </c>
      <c r="G245" s="3">
        <f>COUNTIF($B$9:B245,B245)</f>
        <v>59</v>
      </c>
    </row>
    <row r="246" spans="1:6" ht="15" customHeight="1">
      <c r="A246" s="56">
        <f>DATE(YEAR(A242),MONTH(A242)+2,1-1)</f>
        <v>41670</v>
      </c>
      <c r="B246" s="3" t="str">
        <f t="shared" si="11"/>
        <v>Interest</v>
      </c>
      <c r="C246" s="34">
        <f>(D242*$B$5/365*F243)+(D243*$B$5/365*F244)+(D244*$B$5/365*F245)+(D245*$B$5/365*F246)</f>
        <v>11999.643478635177</v>
      </c>
      <c r="D246" s="55">
        <f t="shared" si="9"/>
        <v>953482.3715061535</v>
      </c>
      <c r="F246" s="51">
        <f t="shared" si="10"/>
        <v>30</v>
      </c>
    </row>
    <row r="247" spans="1:6" ht="15" customHeight="1">
      <c r="A247" s="56">
        <f>DATE(YEAR(A243),MONTH(A243)+1,1)</f>
        <v>41671</v>
      </c>
      <c r="B247" s="3" t="str">
        <f t="shared" si="11"/>
        <v>Admin Fee</v>
      </c>
      <c r="C247" s="34">
        <f>$G$4</f>
        <v>40</v>
      </c>
      <c r="D247" s="55">
        <f t="shared" si="9"/>
        <v>953522.3715061535</v>
      </c>
      <c r="F247" s="51">
        <f t="shared" si="10"/>
        <v>1</v>
      </c>
    </row>
    <row r="248" spans="1:6" ht="15" customHeight="1">
      <c r="A248" s="56">
        <f>DATE(YEAR(A244),MONTH(A244)+1,1)</f>
        <v>41671</v>
      </c>
      <c r="B248" s="3" t="str">
        <f t="shared" si="11"/>
        <v>Insurance</v>
      </c>
      <c r="C248" s="34">
        <f>$G$3</f>
        <v>150</v>
      </c>
      <c r="D248" s="55">
        <f t="shared" si="9"/>
        <v>953672.3715061535</v>
      </c>
      <c r="F248" s="51">
        <f t="shared" si="10"/>
        <v>0</v>
      </c>
    </row>
    <row r="249" spans="1:7" ht="15" customHeight="1">
      <c r="A249" s="56">
        <f>DATE(YEAR(A245),MONTH(A245)+1,$D$4)</f>
        <v>41671</v>
      </c>
      <c r="B249" s="3" t="str">
        <f t="shared" si="11"/>
        <v>Debit Order / Payment</v>
      </c>
      <c r="C249" s="34">
        <f>-$B$6-C247-C248</f>
        <v>-13357.895825866375</v>
      </c>
      <c r="D249" s="55">
        <f t="shared" si="9"/>
        <v>940314.4756802871</v>
      </c>
      <c r="F249" s="51">
        <f t="shared" si="10"/>
        <v>0</v>
      </c>
      <c r="G249" s="3">
        <f>COUNTIF($B$9:B249,B249)</f>
        <v>60</v>
      </c>
    </row>
    <row r="250" spans="1:6" ht="15" customHeight="1">
      <c r="A250" s="56">
        <f>DATE(YEAR(A246),MONTH(A246)+2,1-1)</f>
        <v>41698</v>
      </c>
      <c r="B250" s="3" t="str">
        <f t="shared" si="11"/>
        <v>Interest</v>
      </c>
      <c r="C250" s="34">
        <f>(D246*$B$5/365*F247)+(D247*$B$5/365*F248)+(D248*$B$5/365*F249)+(D249*$B$5/365*F250)</f>
        <v>10825.468444468726</v>
      </c>
      <c r="D250" s="55">
        <f t="shared" si="9"/>
        <v>951139.9441247558</v>
      </c>
      <c r="F250" s="51">
        <f t="shared" si="10"/>
        <v>27</v>
      </c>
    </row>
    <row r="251" spans="1:6" ht="15" customHeight="1">
      <c r="A251" s="56">
        <f>DATE(YEAR(A247),MONTH(A247)+1,1)</f>
        <v>41699</v>
      </c>
      <c r="B251" s="3" t="str">
        <f t="shared" si="11"/>
        <v>Admin Fee</v>
      </c>
      <c r="C251" s="34">
        <f>$G$4</f>
        <v>40</v>
      </c>
      <c r="D251" s="55">
        <f t="shared" si="9"/>
        <v>951179.9441247558</v>
      </c>
      <c r="F251" s="51">
        <f t="shared" si="10"/>
        <v>1</v>
      </c>
    </row>
    <row r="252" spans="1:6" ht="15" customHeight="1">
      <c r="A252" s="56">
        <f>DATE(YEAR(A248),MONTH(A248)+1,1)</f>
        <v>41699</v>
      </c>
      <c r="B252" s="3" t="str">
        <f t="shared" si="11"/>
        <v>Insurance</v>
      </c>
      <c r="C252" s="34">
        <f>$G$3</f>
        <v>150</v>
      </c>
      <c r="D252" s="55">
        <f t="shared" si="9"/>
        <v>951329.9441247558</v>
      </c>
      <c r="F252" s="51">
        <f t="shared" si="10"/>
        <v>0</v>
      </c>
    </row>
    <row r="253" spans="1:7" ht="15" customHeight="1">
      <c r="A253" s="56">
        <f>DATE(YEAR(A249),MONTH(A249)+1,$D$4)</f>
        <v>41699</v>
      </c>
      <c r="B253" s="3" t="str">
        <f t="shared" si="11"/>
        <v>Debit Order / Payment</v>
      </c>
      <c r="C253" s="34">
        <f>-$B$6-C251-C252</f>
        <v>-13357.895825866375</v>
      </c>
      <c r="D253" s="55">
        <f t="shared" si="9"/>
        <v>937972.0482988894</v>
      </c>
      <c r="F253" s="51">
        <f t="shared" si="10"/>
        <v>0</v>
      </c>
      <c r="G253" s="3">
        <f>COUNTIF($B$9:B253,B253)</f>
        <v>61</v>
      </c>
    </row>
    <row r="254" spans="1:6" ht="15" customHeight="1">
      <c r="A254" s="56">
        <f>DATE(YEAR(A250),MONTH(A250)+2,1-1)</f>
        <v>41729</v>
      </c>
      <c r="B254" s="3" t="str">
        <f t="shared" si="11"/>
        <v>Interest</v>
      </c>
      <c r="C254" s="34">
        <f>(D250*$B$5/365*F251)+(D251*$B$5/365*F252)+(D252*$B$5/365*F253)+(D253*$B$5/365*F254)</f>
        <v>11954.918380722507</v>
      </c>
      <c r="D254" s="55">
        <f t="shared" si="9"/>
        <v>949926.966679612</v>
      </c>
      <c r="F254" s="51">
        <f t="shared" si="10"/>
        <v>30</v>
      </c>
    </row>
    <row r="255" spans="1:6" ht="15" customHeight="1">
      <c r="A255" s="56">
        <f>DATE(YEAR(A251),MONTH(A251)+1,1)</f>
        <v>41730</v>
      </c>
      <c r="B255" s="3" t="str">
        <f t="shared" si="11"/>
        <v>Admin Fee</v>
      </c>
      <c r="C255" s="34">
        <f>$G$4</f>
        <v>40</v>
      </c>
      <c r="D255" s="55">
        <f t="shared" si="9"/>
        <v>949966.966679612</v>
      </c>
      <c r="F255" s="51">
        <f t="shared" si="10"/>
        <v>1</v>
      </c>
    </row>
    <row r="256" spans="1:6" ht="15" customHeight="1">
      <c r="A256" s="56">
        <f>DATE(YEAR(A252),MONTH(A252)+1,1)</f>
        <v>41730</v>
      </c>
      <c r="B256" s="3" t="str">
        <f t="shared" si="11"/>
        <v>Insurance</v>
      </c>
      <c r="C256" s="34">
        <f>$G$3</f>
        <v>150</v>
      </c>
      <c r="D256" s="55">
        <f t="shared" si="9"/>
        <v>950116.966679612</v>
      </c>
      <c r="F256" s="51">
        <f t="shared" si="10"/>
        <v>0</v>
      </c>
    </row>
    <row r="257" spans="1:7" ht="15" customHeight="1">
      <c r="A257" s="56">
        <f>DATE(YEAR(A253),MONTH(A253)+1,$D$4)</f>
        <v>41730</v>
      </c>
      <c r="B257" s="3" t="str">
        <f t="shared" si="11"/>
        <v>Debit Order / Payment</v>
      </c>
      <c r="C257" s="34">
        <f>-$B$6-C255-C256</f>
        <v>-13357.895825866375</v>
      </c>
      <c r="D257" s="55">
        <f t="shared" si="9"/>
        <v>936759.0708537456</v>
      </c>
      <c r="F257" s="51">
        <f t="shared" si="10"/>
        <v>0</v>
      </c>
      <c r="G257" s="3">
        <f>COUNTIF($B$9:B257,B257)</f>
        <v>62</v>
      </c>
    </row>
    <row r="258" spans="1:6" ht="15" customHeight="1">
      <c r="A258" s="56">
        <f>DATE(YEAR(A254),MONTH(A254)+2,1-1)</f>
        <v>41759</v>
      </c>
      <c r="B258" s="3" t="str">
        <f t="shared" si="11"/>
        <v>Interest</v>
      </c>
      <c r="C258" s="34">
        <f>(D254*$B$5/365*F255)+(D255*$B$5/365*F256)+(D256*$B$5/365*F257)+(D257*$B$5/365*F258)</f>
        <v>11554.495899221194</v>
      </c>
      <c r="D258" s="55">
        <f t="shared" si="9"/>
        <v>948313.5667529667</v>
      </c>
      <c r="F258" s="51">
        <f t="shared" si="10"/>
        <v>29</v>
      </c>
    </row>
    <row r="259" spans="1:6" ht="15" customHeight="1">
      <c r="A259" s="56">
        <f>DATE(YEAR(A255),MONTH(A255)+1,1)</f>
        <v>41760</v>
      </c>
      <c r="B259" s="3" t="str">
        <f t="shared" si="11"/>
        <v>Admin Fee</v>
      </c>
      <c r="C259" s="34">
        <f>$G$4</f>
        <v>40</v>
      </c>
      <c r="D259" s="55">
        <f t="shared" si="9"/>
        <v>948353.5667529667</v>
      </c>
      <c r="F259" s="51">
        <f t="shared" si="10"/>
        <v>1</v>
      </c>
    </row>
    <row r="260" spans="1:6" ht="15" customHeight="1">
      <c r="A260" s="56">
        <f>DATE(YEAR(A256),MONTH(A256)+1,1)</f>
        <v>41760</v>
      </c>
      <c r="B260" s="3" t="str">
        <f t="shared" si="11"/>
        <v>Insurance</v>
      </c>
      <c r="C260" s="34">
        <f>$G$3</f>
        <v>150</v>
      </c>
      <c r="D260" s="55">
        <f t="shared" si="9"/>
        <v>948503.5667529667</v>
      </c>
      <c r="F260" s="51">
        <f t="shared" si="10"/>
        <v>0</v>
      </c>
    </row>
    <row r="261" spans="1:7" ht="15" customHeight="1">
      <c r="A261" s="56">
        <f>DATE(YEAR(A257),MONTH(A257)+1,$D$4)</f>
        <v>41760</v>
      </c>
      <c r="B261" s="3" t="str">
        <f t="shared" si="11"/>
        <v>Debit Order / Payment</v>
      </c>
      <c r="C261" s="34">
        <f>-$B$6-C259-C260</f>
        <v>-13357.895825866375</v>
      </c>
      <c r="D261" s="55">
        <f t="shared" si="9"/>
        <v>935145.6709271003</v>
      </c>
      <c r="F261" s="51">
        <f t="shared" si="10"/>
        <v>0</v>
      </c>
      <c r="G261" s="3">
        <f>COUNTIF($B$9:B261,B261)</f>
        <v>63</v>
      </c>
    </row>
    <row r="262" spans="1:6" ht="15" customHeight="1">
      <c r="A262" s="56">
        <f>DATE(YEAR(A258),MONTH(A258)+2,1-1)</f>
        <v>41790</v>
      </c>
      <c r="B262" s="3" t="str">
        <f t="shared" si="11"/>
        <v>Interest</v>
      </c>
      <c r="C262" s="34">
        <f>(D258*$B$5/365*F259)+(D259*$B$5/365*F260)+(D260*$B$5/365*F261)+(D261*$B$5/365*F262)</f>
        <v>11918.911107355882</v>
      </c>
      <c r="D262" s="55">
        <f t="shared" si="9"/>
        <v>947064.5820344562</v>
      </c>
      <c r="F262" s="51">
        <f t="shared" si="10"/>
        <v>30</v>
      </c>
    </row>
    <row r="263" spans="1:6" ht="15" customHeight="1">
      <c r="A263" s="56">
        <f>DATE(YEAR(A259),MONTH(A259)+1,1)</f>
        <v>41791</v>
      </c>
      <c r="B263" s="3" t="str">
        <f t="shared" si="11"/>
        <v>Admin Fee</v>
      </c>
      <c r="C263" s="34">
        <f>$G$4</f>
        <v>40</v>
      </c>
      <c r="D263" s="55">
        <f t="shared" si="9"/>
        <v>947104.5820344562</v>
      </c>
      <c r="F263" s="51">
        <f t="shared" si="10"/>
        <v>1</v>
      </c>
    </row>
    <row r="264" spans="1:6" ht="15" customHeight="1">
      <c r="A264" s="56">
        <f>DATE(YEAR(A260),MONTH(A260)+1,1)</f>
        <v>41791</v>
      </c>
      <c r="B264" s="3" t="str">
        <f t="shared" si="11"/>
        <v>Insurance</v>
      </c>
      <c r="C264" s="34">
        <f>$G$3</f>
        <v>150</v>
      </c>
      <c r="D264" s="55">
        <f t="shared" si="9"/>
        <v>947254.5820344562</v>
      </c>
      <c r="F264" s="51">
        <f t="shared" si="10"/>
        <v>0</v>
      </c>
    </row>
    <row r="265" spans="1:7" ht="15" customHeight="1">
      <c r="A265" s="56">
        <f>DATE(YEAR(A261),MONTH(A261)+1,$D$4)</f>
        <v>41791</v>
      </c>
      <c r="B265" s="3" t="str">
        <f t="shared" si="11"/>
        <v>Debit Order / Payment</v>
      </c>
      <c r="C265" s="34">
        <f>-$B$6-C263-C264</f>
        <v>-13357.895825866375</v>
      </c>
      <c r="D265" s="55">
        <f t="shared" si="9"/>
        <v>933896.6862085898</v>
      </c>
      <c r="F265" s="51">
        <f t="shared" si="10"/>
        <v>0</v>
      </c>
      <c r="G265" s="3">
        <f>COUNTIF($B$9:B265,B265)</f>
        <v>64</v>
      </c>
    </row>
    <row r="266" spans="1:6" ht="15" customHeight="1">
      <c r="A266" s="56">
        <f>DATE(YEAR(A262),MONTH(A262)+2,1-1)</f>
        <v>41820</v>
      </c>
      <c r="B266" s="3" t="str">
        <f t="shared" si="11"/>
        <v>Interest</v>
      </c>
      <c r="C266" s="34">
        <f>(D262*$B$5/365*F263)+(D263*$B$5/365*F264)+(D264*$B$5/365*F265)+(D265*$B$5/365*F266)</f>
        <v>11519.206225513793</v>
      </c>
      <c r="D266" s="55">
        <f t="shared" si="9"/>
        <v>945415.8924341036</v>
      </c>
      <c r="F266" s="51">
        <f t="shared" si="10"/>
        <v>29</v>
      </c>
    </row>
    <row r="267" spans="1:6" ht="15" customHeight="1">
      <c r="A267" s="56">
        <f>DATE(YEAR(A263),MONTH(A263)+1,1)</f>
        <v>41821</v>
      </c>
      <c r="B267" s="3" t="str">
        <f t="shared" si="11"/>
        <v>Admin Fee</v>
      </c>
      <c r="C267" s="34">
        <f>$G$4</f>
        <v>40</v>
      </c>
      <c r="D267" s="55">
        <f aca="true" t="shared" si="12" ref="D267:D330">D266+C267</f>
        <v>945455.8924341036</v>
      </c>
      <c r="F267" s="51">
        <f aca="true" t="shared" si="13" ref="F267:F330">A267-A266</f>
        <v>1</v>
      </c>
    </row>
    <row r="268" spans="1:6" ht="15" customHeight="1">
      <c r="A268" s="56">
        <f>DATE(YEAR(A264),MONTH(A264)+1,1)</f>
        <v>41821</v>
      </c>
      <c r="B268" s="3" t="str">
        <f t="shared" si="11"/>
        <v>Insurance</v>
      </c>
      <c r="C268" s="34">
        <f>$G$3</f>
        <v>150</v>
      </c>
      <c r="D268" s="55">
        <f t="shared" si="12"/>
        <v>945605.8924341036</v>
      </c>
      <c r="F268" s="51">
        <f t="shared" si="13"/>
        <v>0</v>
      </c>
    </row>
    <row r="269" spans="1:7" ht="15" customHeight="1">
      <c r="A269" s="56">
        <f>DATE(YEAR(A265),MONTH(A265)+1,$D$4)</f>
        <v>41821</v>
      </c>
      <c r="B269" s="3" t="str">
        <f t="shared" si="11"/>
        <v>Debit Order / Payment</v>
      </c>
      <c r="C269" s="34">
        <f>-$B$6-C267-C268</f>
        <v>-13357.895825866375</v>
      </c>
      <c r="D269" s="55">
        <f t="shared" si="12"/>
        <v>932247.9966082373</v>
      </c>
      <c r="F269" s="51">
        <f t="shared" si="13"/>
        <v>0</v>
      </c>
      <c r="G269" s="3">
        <f>COUNTIF($B$9:B269,B269)</f>
        <v>65</v>
      </c>
    </row>
    <row r="270" spans="1:6" ht="15" customHeight="1">
      <c r="A270" s="56">
        <f>DATE(YEAR(A266),MONTH(A266)+2,1-1)</f>
        <v>41851</v>
      </c>
      <c r="B270" s="3" t="str">
        <f t="shared" si="11"/>
        <v>Interest</v>
      </c>
      <c r="C270" s="34">
        <f>(D266*$B$5/365*F267)+(D267*$B$5/365*F268)+(D268*$B$5/365*F269)+(D269*$B$5/365*F270)</f>
        <v>11881.99553041694</v>
      </c>
      <c r="D270" s="55">
        <f t="shared" si="12"/>
        <v>944129.9921386542</v>
      </c>
      <c r="F270" s="51">
        <f t="shared" si="13"/>
        <v>30</v>
      </c>
    </row>
    <row r="271" spans="1:6" ht="15" customHeight="1">
      <c r="A271" s="56">
        <f>DATE(YEAR(A267),MONTH(A267)+1,1)</f>
        <v>41852</v>
      </c>
      <c r="B271" s="3" t="str">
        <f t="shared" si="11"/>
        <v>Admin Fee</v>
      </c>
      <c r="C271" s="34">
        <f>$G$4</f>
        <v>40</v>
      </c>
      <c r="D271" s="55">
        <f t="shared" si="12"/>
        <v>944169.9921386542</v>
      </c>
      <c r="F271" s="51">
        <f t="shared" si="13"/>
        <v>1</v>
      </c>
    </row>
    <row r="272" spans="1:6" ht="15" customHeight="1">
      <c r="A272" s="56">
        <f>DATE(YEAR(A268),MONTH(A268)+1,1)</f>
        <v>41852</v>
      </c>
      <c r="B272" s="3" t="str">
        <f aca="true" t="shared" si="14" ref="B272:B335">B268</f>
        <v>Insurance</v>
      </c>
      <c r="C272" s="34">
        <f>$G$3</f>
        <v>150</v>
      </c>
      <c r="D272" s="55">
        <f t="shared" si="12"/>
        <v>944319.9921386542</v>
      </c>
      <c r="F272" s="51">
        <f t="shared" si="13"/>
        <v>0</v>
      </c>
    </row>
    <row r="273" spans="1:7" ht="15" customHeight="1">
      <c r="A273" s="56">
        <f>DATE(YEAR(A269),MONTH(A269)+1,$D$4)</f>
        <v>41852</v>
      </c>
      <c r="B273" s="3" t="str">
        <f t="shared" si="14"/>
        <v>Debit Order / Payment</v>
      </c>
      <c r="C273" s="34">
        <f>-$B$6-C271-C272</f>
        <v>-13357.895825866375</v>
      </c>
      <c r="D273" s="55">
        <f t="shared" si="12"/>
        <v>930962.0963127878</v>
      </c>
      <c r="F273" s="51">
        <f t="shared" si="13"/>
        <v>0</v>
      </c>
      <c r="G273" s="3">
        <f>COUNTIF($B$9:B273,B273)</f>
        <v>66</v>
      </c>
    </row>
    <row r="274" spans="1:6" ht="15" customHeight="1">
      <c r="A274" s="56">
        <f>DATE(YEAR(A270),MONTH(A270)+2,1-1)</f>
        <v>41882</v>
      </c>
      <c r="B274" s="3" t="str">
        <f t="shared" si="14"/>
        <v>Interest</v>
      </c>
      <c r="C274" s="34">
        <f>(D270*$B$5/365*F271)+(D271*$B$5/365*F272)+(D272*$B$5/365*F273)+(D273*$B$5/365*F274)</f>
        <v>11865.613512954365</v>
      </c>
      <c r="D274" s="55">
        <f t="shared" si="12"/>
        <v>942827.7098257422</v>
      </c>
      <c r="F274" s="51">
        <f t="shared" si="13"/>
        <v>30</v>
      </c>
    </row>
    <row r="275" spans="1:6" ht="15" customHeight="1">
      <c r="A275" s="56">
        <f>DATE(YEAR(A271),MONTH(A271)+1,1)</f>
        <v>41883</v>
      </c>
      <c r="B275" s="3" t="str">
        <f t="shared" si="14"/>
        <v>Admin Fee</v>
      </c>
      <c r="C275" s="34">
        <f>$G$4</f>
        <v>40</v>
      </c>
      <c r="D275" s="55">
        <f t="shared" si="12"/>
        <v>942867.7098257422</v>
      </c>
      <c r="F275" s="51">
        <f t="shared" si="13"/>
        <v>1</v>
      </c>
    </row>
    <row r="276" spans="1:6" ht="15" customHeight="1">
      <c r="A276" s="56">
        <f>DATE(YEAR(A272),MONTH(A272)+1,1)</f>
        <v>41883</v>
      </c>
      <c r="B276" s="3" t="str">
        <f t="shared" si="14"/>
        <v>Insurance</v>
      </c>
      <c r="C276" s="34">
        <f>$G$3</f>
        <v>150</v>
      </c>
      <c r="D276" s="55">
        <f t="shared" si="12"/>
        <v>943017.7098257422</v>
      </c>
      <c r="F276" s="51">
        <f t="shared" si="13"/>
        <v>0</v>
      </c>
    </row>
    <row r="277" spans="1:7" ht="15" customHeight="1">
      <c r="A277" s="56">
        <f>DATE(YEAR(A273),MONTH(A273)+1,$D$4)</f>
        <v>41883</v>
      </c>
      <c r="B277" s="3" t="str">
        <f t="shared" si="14"/>
        <v>Debit Order / Payment</v>
      </c>
      <c r="C277" s="34">
        <f>-$B$6-C275-C276</f>
        <v>-13357.895825866375</v>
      </c>
      <c r="D277" s="55">
        <f t="shared" si="12"/>
        <v>929659.8139998758</v>
      </c>
      <c r="F277" s="51">
        <f t="shared" si="13"/>
        <v>0</v>
      </c>
      <c r="G277" s="3">
        <f>COUNTIF($B$9:B277,B277)</f>
        <v>67</v>
      </c>
    </row>
    <row r="278" spans="1:6" ht="15" customHeight="1">
      <c r="A278" s="56">
        <f>DATE(YEAR(A274),MONTH(A274)+2,1-1)</f>
        <v>41912</v>
      </c>
      <c r="B278" s="3" t="str">
        <f t="shared" si="14"/>
        <v>Interest</v>
      </c>
      <c r="C278" s="34">
        <f>(D274*$B$5/365*F275)+(D275*$B$5/365*F276)+(D276*$B$5/365*F277)+(D277*$B$5/365*F278)</f>
        <v>11466.970814721426</v>
      </c>
      <c r="D278" s="55">
        <f t="shared" si="12"/>
        <v>941126.7848145972</v>
      </c>
      <c r="F278" s="51">
        <f t="shared" si="13"/>
        <v>29</v>
      </c>
    </row>
    <row r="279" spans="1:6" ht="15" customHeight="1">
      <c r="A279" s="56">
        <f>DATE(YEAR(A275),MONTH(A275)+1,1)</f>
        <v>41913</v>
      </c>
      <c r="B279" s="3" t="str">
        <f t="shared" si="14"/>
        <v>Admin Fee</v>
      </c>
      <c r="C279" s="34">
        <f>$G$4</f>
        <v>40</v>
      </c>
      <c r="D279" s="55">
        <f t="shared" si="12"/>
        <v>941166.7848145972</v>
      </c>
      <c r="F279" s="51">
        <f t="shared" si="13"/>
        <v>1</v>
      </c>
    </row>
    <row r="280" spans="1:6" ht="15" customHeight="1">
      <c r="A280" s="56">
        <f>DATE(YEAR(A276),MONTH(A276)+1,1)</f>
        <v>41913</v>
      </c>
      <c r="B280" s="3" t="str">
        <f t="shared" si="14"/>
        <v>Insurance</v>
      </c>
      <c r="C280" s="34">
        <f>$G$3</f>
        <v>150</v>
      </c>
      <c r="D280" s="55">
        <f t="shared" si="12"/>
        <v>941316.7848145972</v>
      </c>
      <c r="F280" s="51">
        <f t="shared" si="13"/>
        <v>0</v>
      </c>
    </row>
    <row r="281" spans="1:7" ht="15" customHeight="1">
      <c r="A281" s="56">
        <f>DATE(YEAR(A277),MONTH(A277)+1,$D$4)</f>
        <v>41913</v>
      </c>
      <c r="B281" s="3" t="str">
        <f t="shared" si="14"/>
        <v>Debit Order / Payment</v>
      </c>
      <c r="C281" s="34">
        <f>-$B$6-C279-C280</f>
        <v>-13357.895825866375</v>
      </c>
      <c r="D281" s="55">
        <f t="shared" si="12"/>
        <v>927958.8889887308</v>
      </c>
      <c r="F281" s="51">
        <f t="shared" si="13"/>
        <v>0</v>
      </c>
      <c r="G281" s="3">
        <f>COUNTIF($B$9:B281,B281)</f>
        <v>68</v>
      </c>
    </row>
    <row r="282" spans="1:6" ht="15" customHeight="1">
      <c r="A282" s="56">
        <f>DATE(YEAR(A278),MONTH(A278)+2,1-1)</f>
        <v>41943</v>
      </c>
      <c r="B282" s="3" t="str">
        <f t="shared" si="14"/>
        <v>Interest</v>
      </c>
      <c r="C282" s="34">
        <f>(D278*$B$5/365*F279)+(D279*$B$5/365*F280)+(D280*$B$5/365*F281)+(D281*$B$5/365*F282)</f>
        <v>11827.353474442405</v>
      </c>
      <c r="D282" s="55">
        <f t="shared" si="12"/>
        <v>939786.2424631732</v>
      </c>
      <c r="F282" s="51">
        <f t="shared" si="13"/>
        <v>30</v>
      </c>
    </row>
    <row r="283" spans="1:6" ht="15" customHeight="1">
      <c r="A283" s="56">
        <f>DATE(YEAR(A279),MONTH(A279)+1,1)</f>
        <v>41944</v>
      </c>
      <c r="B283" s="3" t="str">
        <f t="shared" si="14"/>
        <v>Admin Fee</v>
      </c>
      <c r="C283" s="34">
        <f>$G$4</f>
        <v>40</v>
      </c>
      <c r="D283" s="55">
        <f t="shared" si="12"/>
        <v>939826.2424631732</v>
      </c>
      <c r="F283" s="51">
        <f t="shared" si="13"/>
        <v>1</v>
      </c>
    </row>
    <row r="284" spans="1:6" ht="15" customHeight="1">
      <c r="A284" s="56">
        <f>DATE(YEAR(A280),MONTH(A280)+1,1)</f>
        <v>41944</v>
      </c>
      <c r="B284" s="3" t="str">
        <f t="shared" si="14"/>
        <v>Insurance</v>
      </c>
      <c r="C284" s="34">
        <f>$G$3</f>
        <v>150</v>
      </c>
      <c r="D284" s="55">
        <f t="shared" si="12"/>
        <v>939976.2424631732</v>
      </c>
      <c r="F284" s="51">
        <f t="shared" si="13"/>
        <v>0</v>
      </c>
    </row>
    <row r="285" spans="1:7" ht="15" customHeight="1">
      <c r="A285" s="56">
        <f>DATE(YEAR(A281),MONTH(A281)+1,$D$4)</f>
        <v>41944</v>
      </c>
      <c r="B285" s="3" t="str">
        <f t="shared" si="14"/>
        <v>Debit Order / Payment</v>
      </c>
      <c r="C285" s="34">
        <f>-$B$6-C283-C284</f>
        <v>-13357.895825866375</v>
      </c>
      <c r="D285" s="55">
        <f t="shared" si="12"/>
        <v>926618.3466373069</v>
      </c>
      <c r="F285" s="51">
        <f t="shared" si="13"/>
        <v>0</v>
      </c>
      <c r="G285" s="3">
        <f>COUNTIF($B$9:B285,B285)</f>
        <v>69</v>
      </c>
    </row>
    <row r="286" spans="1:6" ht="15" customHeight="1">
      <c r="A286" s="56">
        <f>DATE(YEAR(A282),MONTH(A282)+2,1-1)</f>
        <v>41973</v>
      </c>
      <c r="B286" s="3" t="str">
        <f t="shared" si="14"/>
        <v>Interest</v>
      </c>
      <c r="C286" s="34">
        <f>(D282*$B$5/365*F283)+(D283*$B$5/365*F284)+(D284*$B$5/365*F285)+(D285*$B$5/365*F286)</f>
        <v>11429.473271895233</v>
      </c>
      <c r="D286" s="55">
        <f t="shared" si="12"/>
        <v>938047.819909202</v>
      </c>
      <c r="F286" s="51">
        <f t="shared" si="13"/>
        <v>29</v>
      </c>
    </row>
    <row r="287" spans="1:6" ht="15" customHeight="1">
      <c r="A287" s="56">
        <f>DATE(YEAR(A283),MONTH(A283)+1,1)</f>
        <v>41974</v>
      </c>
      <c r="B287" s="3" t="str">
        <f t="shared" si="14"/>
        <v>Admin Fee</v>
      </c>
      <c r="C287" s="34">
        <f>$G$4</f>
        <v>40</v>
      </c>
      <c r="D287" s="55">
        <f t="shared" si="12"/>
        <v>938087.819909202</v>
      </c>
      <c r="F287" s="51">
        <f t="shared" si="13"/>
        <v>1</v>
      </c>
    </row>
    <row r="288" spans="1:6" ht="15" customHeight="1">
      <c r="A288" s="56">
        <f>DATE(YEAR(A284),MONTH(A284)+1,1)</f>
        <v>41974</v>
      </c>
      <c r="B288" s="3" t="str">
        <f t="shared" si="14"/>
        <v>Insurance</v>
      </c>
      <c r="C288" s="34">
        <f>$G$3</f>
        <v>150</v>
      </c>
      <c r="D288" s="55">
        <f t="shared" si="12"/>
        <v>938237.819909202</v>
      </c>
      <c r="F288" s="51">
        <f t="shared" si="13"/>
        <v>0</v>
      </c>
    </row>
    <row r="289" spans="1:7" ht="15" customHeight="1">
      <c r="A289" s="56">
        <f>DATE(YEAR(A285),MONTH(A285)+1,$D$4)</f>
        <v>41974</v>
      </c>
      <c r="B289" s="3" t="str">
        <f t="shared" si="14"/>
        <v>Debit Order / Payment</v>
      </c>
      <c r="C289" s="34">
        <f>-$B$6-C287-C288</f>
        <v>-13357.895825866375</v>
      </c>
      <c r="D289" s="55">
        <f t="shared" si="12"/>
        <v>924879.9240833357</v>
      </c>
      <c r="F289" s="51">
        <f t="shared" si="13"/>
        <v>0</v>
      </c>
      <c r="G289" s="3">
        <f>COUNTIF($B$9:B289,B289)</f>
        <v>70</v>
      </c>
    </row>
    <row r="290" spans="1:6" ht="15" customHeight="1">
      <c r="A290" s="56">
        <f>DATE(YEAR(A286),MONTH(A286)+2,1-1)</f>
        <v>42004</v>
      </c>
      <c r="B290" s="3" t="str">
        <f t="shared" si="14"/>
        <v>Interest</v>
      </c>
      <c r="C290" s="34">
        <f>(D286*$B$5/365*F287)+(D287*$B$5/365*F288)+(D288*$B$5/365*F289)+(D289*$B$5/365*F290)</f>
        <v>11788.128305099699</v>
      </c>
      <c r="D290" s="55">
        <f t="shared" si="12"/>
        <v>936668.0523884353</v>
      </c>
      <c r="F290" s="51">
        <f t="shared" si="13"/>
        <v>30</v>
      </c>
    </row>
    <row r="291" spans="1:6" ht="15" customHeight="1">
      <c r="A291" s="56">
        <f>DATE(YEAR(A287),MONTH(A287)+1,1)</f>
        <v>42005</v>
      </c>
      <c r="B291" s="3" t="str">
        <f t="shared" si="14"/>
        <v>Admin Fee</v>
      </c>
      <c r="C291" s="34">
        <f>$G$4</f>
        <v>40</v>
      </c>
      <c r="D291" s="55">
        <f t="shared" si="12"/>
        <v>936708.0523884353</v>
      </c>
      <c r="F291" s="51">
        <f t="shared" si="13"/>
        <v>1</v>
      </c>
    </row>
    <row r="292" spans="1:6" ht="15" customHeight="1">
      <c r="A292" s="56">
        <f>DATE(YEAR(A288),MONTH(A288)+1,1)</f>
        <v>42005</v>
      </c>
      <c r="B292" s="3" t="str">
        <f t="shared" si="14"/>
        <v>Insurance</v>
      </c>
      <c r="C292" s="34">
        <f>$G$3</f>
        <v>150</v>
      </c>
      <c r="D292" s="55">
        <f t="shared" si="12"/>
        <v>936858.0523884353</v>
      </c>
      <c r="F292" s="51">
        <f t="shared" si="13"/>
        <v>0</v>
      </c>
    </row>
    <row r="293" spans="1:7" ht="15" customHeight="1">
      <c r="A293" s="56">
        <f>DATE(YEAR(A289),MONTH(A289)+1,$D$4)</f>
        <v>42005</v>
      </c>
      <c r="B293" s="3" t="str">
        <f t="shared" si="14"/>
        <v>Debit Order / Payment</v>
      </c>
      <c r="C293" s="34">
        <f>-$B$6-C291-C292</f>
        <v>-13357.895825866375</v>
      </c>
      <c r="D293" s="55">
        <f t="shared" si="12"/>
        <v>923500.156562569</v>
      </c>
      <c r="F293" s="51">
        <f t="shared" si="13"/>
        <v>0</v>
      </c>
      <c r="G293" s="3">
        <f>COUNTIF($B$9:B293,B293)</f>
        <v>71</v>
      </c>
    </row>
    <row r="294" spans="1:6" ht="15" customHeight="1">
      <c r="A294" s="56">
        <f>DATE(YEAR(A290),MONTH(A290)+2,1-1)</f>
        <v>42035</v>
      </c>
      <c r="B294" s="3" t="str">
        <f t="shared" si="14"/>
        <v>Interest</v>
      </c>
      <c r="C294" s="34">
        <f>(D290*$B$5/365*F291)+(D291*$B$5/365*F292)+(D292*$B$5/365*F293)+(D293*$B$5/365*F294)</f>
        <v>11770.55044490363</v>
      </c>
      <c r="D294" s="55">
        <f t="shared" si="12"/>
        <v>935270.7070074726</v>
      </c>
      <c r="F294" s="51">
        <f t="shared" si="13"/>
        <v>30</v>
      </c>
    </row>
    <row r="295" spans="1:6" ht="15" customHeight="1">
      <c r="A295" s="56">
        <f>DATE(YEAR(A291),MONTH(A291)+1,1)</f>
        <v>42036</v>
      </c>
      <c r="B295" s="3" t="str">
        <f t="shared" si="14"/>
        <v>Admin Fee</v>
      </c>
      <c r="C295" s="34">
        <f>$G$4</f>
        <v>40</v>
      </c>
      <c r="D295" s="55">
        <f t="shared" si="12"/>
        <v>935310.7070074726</v>
      </c>
      <c r="F295" s="51">
        <f t="shared" si="13"/>
        <v>1</v>
      </c>
    </row>
    <row r="296" spans="1:6" ht="15" customHeight="1">
      <c r="A296" s="56">
        <f>DATE(YEAR(A292),MONTH(A292)+1,1)</f>
        <v>42036</v>
      </c>
      <c r="B296" s="3" t="str">
        <f t="shared" si="14"/>
        <v>Insurance</v>
      </c>
      <c r="C296" s="34">
        <f>$G$3</f>
        <v>150</v>
      </c>
      <c r="D296" s="55">
        <f t="shared" si="12"/>
        <v>935460.7070074726</v>
      </c>
      <c r="F296" s="51">
        <f t="shared" si="13"/>
        <v>0</v>
      </c>
    </row>
    <row r="297" spans="1:7" ht="15" customHeight="1">
      <c r="A297" s="56">
        <f>DATE(YEAR(A293),MONTH(A293)+1,$D$4)</f>
        <v>42036</v>
      </c>
      <c r="B297" s="3" t="str">
        <f t="shared" si="14"/>
        <v>Debit Order / Payment</v>
      </c>
      <c r="C297" s="34">
        <f>-$B$6-C295-C296</f>
        <v>-13357.895825866375</v>
      </c>
      <c r="D297" s="55">
        <f t="shared" si="12"/>
        <v>922102.8111816063</v>
      </c>
      <c r="F297" s="51">
        <f t="shared" si="13"/>
        <v>0</v>
      </c>
      <c r="G297" s="3">
        <f>COUNTIF($B$9:B297,B297)</f>
        <v>72</v>
      </c>
    </row>
    <row r="298" spans="1:6" ht="15" customHeight="1">
      <c r="A298" s="56">
        <f>DATE(YEAR(A294),MONTH(A294)+2,1-1)</f>
        <v>42063</v>
      </c>
      <c r="B298" s="3" t="str">
        <f t="shared" si="14"/>
        <v>Interest</v>
      </c>
      <c r="C298" s="34">
        <f>(D294*$B$5/365*F295)+(D295*$B$5/365*F296)+(D296*$B$5/365*F297)+(D297*$B$5/365*F298)</f>
        <v>10615.909565305825</v>
      </c>
      <c r="D298" s="55">
        <f t="shared" si="12"/>
        <v>932718.7207469121</v>
      </c>
      <c r="F298" s="51">
        <f t="shared" si="13"/>
        <v>27</v>
      </c>
    </row>
    <row r="299" spans="1:6" ht="15" customHeight="1">
      <c r="A299" s="56">
        <f>DATE(YEAR(A295),MONTH(A295)+1,1)</f>
        <v>42064</v>
      </c>
      <c r="B299" s="3" t="str">
        <f t="shared" si="14"/>
        <v>Admin Fee</v>
      </c>
      <c r="C299" s="34">
        <f>$G$4</f>
        <v>40</v>
      </c>
      <c r="D299" s="55">
        <f t="shared" si="12"/>
        <v>932758.7207469121</v>
      </c>
      <c r="F299" s="51">
        <f t="shared" si="13"/>
        <v>1</v>
      </c>
    </row>
    <row r="300" spans="1:6" ht="15" customHeight="1">
      <c r="A300" s="56">
        <f>DATE(YEAR(A296),MONTH(A296)+1,1)</f>
        <v>42064</v>
      </c>
      <c r="B300" s="3" t="str">
        <f t="shared" si="14"/>
        <v>Insurance</v>
      </c>
      <c r="C300" s="34">
        <f>$G$3</f>
        <v>150</v>
      </c>
      <c r="D300" s="55">
        <f t="shared" si="12"/>
        <v>932908.7207469121</v>
      </c>
      <c r="F300" s="51">
        <f t="shared" si="13"/>
        <v>0</v>
      </c>
    </row>
    <row r="301" spans="1:7" ht="15" customHeight="1">
      <c r="A301" s="56">
        <f>DATE(YEAR(A297),MONTH(A297)+1,$D$4)</f>
        <v>42064</v>
      </c>
      <c r="B301" s="3" t="str">
        <f t="shared" si="14"/>
        <v>Debit Order / Payment</v>
      </c>
      <c r="C301" s="34">
        <f>-$B$6-C299-C300</f>
        <v>-13357.895825866375</v>
      </c>
      <c r="D301" s="55">
        <f t="shared" si="12"/>
        <v>919550.8249210457</v>
      </c>
      <c r="F301" s="51">
        <f t="shared" si="13"/>
        <v>0</v>
      </c>
      <c r="G301" s="3">
        <f>COUNTIF($B$9:B301,B301)</f>
        <v>73</v>
      </c>
    </row>
    <row r="302" spans="1:6" ht="15" customHeight="1">
      <c r="A302" s="56">
        <f>DATE(YEAR(A298),MONTH(A298)+2,1-1)</f>
        <v>42094</v>
      </c>
      <c r="B302" s="3" t="str">
        <f t="shared" si="14"/>
        <v>Interest</v>
      </c>
      <c r="C302" s="34">
        <f>(D298*$B$5/365*F299)+(D299*$B$5/365*F300)+(D300*$B$5/365*F301)+(D301*$B$5/365*F302)</f>
        <v>11720.237041799292</v>
      </c>
      <c r="D302" s="55">
        <f t="shared" si="12"/>
        <v>931271.0619628449</v>
      </c>
      <c r="F302" s="51">
        <f t="shared" si="13"/>
        <v>30</v>
      </c>
    </row>
    <row r="303" spans="1:6" ht="15" customHeight="1">
      <c r="A303" s="56">
        <f>DATE(YEAR(A299),MONTH(A299)+1,1)</f>
        <v>42095</v>
      </c>
      <c r="B303" s="3" t="str">
        <f t="shared" si="14"/>
        <v>Admin Fee</v>
      </c>
      <c r="C303" s="34">
        <f>$G$4</f>
        <v>40</v>
      </c>
      <c r="D303" s="55">
        <f t="shared" si="12"/>
        <v>931311.0619628449</v>
      </c>
      <c r="F303" s="51">
        <f t="shared" si="13"/>
        <v>1</v>
      </c>
    </row>
    <row r="304" spans="1:6" ht="15" customHeight="1">
      <c r="A304" s="56">
        <f>DATE(YEAR(A300),MONTH(A300)+1,1)</f>
        <v>42095</v>
      </c>
      <c r="B304" s="3" t="str">
        <f t="shared" si="14"/>
        <v>Insurance</v>
      </c>
      <c r="C304" s="34">
        <f>$G$3</f>
        <v>150</v>
      </c>
      <c r="D304" s="55">
        <f t="shared" si="12"/>
        <v>931461.0619628449</v>
      </c>
      <c r="F304" s="51">
        <f t="shared" si="13"/>
        <v>0</v>
      </c>
    </row>
    <row r="305" spans="1:7" ht="15" customHeight="1">
      <c r="A305" s="56">
        <f>DATE(YEAR(A301),MONTH(A301)+1,$D$4)</f>
        <v>42095</v>
      </c>
      <c r="B305" s="3" t="str">
        <f t="shared" si="14"/>
        <v>Debit Order / Payment</v>
      </c>
      <c r="C305" s="34">
        <f>-$B$6-C303-C304</f>
        <v>-13357.895825866375</v>
      </c>
      <c r="D305" s="55">
        <f t="shared" si="12"/>
        <v>918103.1661369785</v>
      </c>
      <c r="F305" s="51">
        <f t="shared" si="13"/>
        <v>0</v>
      </c>
      <c r="G305" s="3">
        <f>COUNTIF($B$9:B305,B305)</f>
        <v>74</v>
      </c>
    </row>
    <row r="306" spans="1:6" ht="15" customHeight="1">
      <c r="A306" s="56">
        <f>DATE(YEAR(A302),MONTH(A302)+2,1-1)</f>
        <v>42124</v>
      </c>
      <c r="B306" s="3" t="str">
        <f t="shared" si="14"/>
        <v>Interest</v>
      </c>
      <c r="C306" s="34">
        <f>(D302*$B$5/365*F303)+(D303*$B$5/365*F304)+(D304*$B$5/365*F305)+(D305*$B$5/365*F306)</f>
        <v>11324.491594493928</v>
      </c>
      <c r="D306" s="55">
        <f t="shared" si="12"/>
        <v>929427.6577314725</v>
      </c>
      <c r="F306" s="51">
        <f t="shared" si="13"/>
        <v>29</v>
      </c>
    </row>
    <row r="307" spans="1:6" ht="15" customHeight="1">
      <c r="A307" s="56">
        <f>DATE(YEAR(A303),MONTH(A303)+1,1)</f>
        <v>42125</v>
      </c>
      <c r="B307" s="3" t="str">
        <f t="shared" si="14"/>
        <v>Admin Fee</v>
      </c>
      <c r="C307" s="34">
        <f>$G$4</f>
        <v>40</v>
      </c>
      <c r="D307" s="55">
        <f t="shared" si="12"/>
        <v>929467.6577314725</v>
      </c>
      <c r="F307" s="51">
        <f t="shared" si="13"/>
        <v>1</v>
      </c>
    </row>
    <row r="308" spans="1:6" ht="15" customHeight="1">
      <c r="A308" s="56">
        <f>DATE(YEAR(A304),MONTH(A304)+1,1)</f>
        <v>42125</v>
      </c>
      <c r="B308" s="3" t="str">
        <f t="shared" si="14"/>
        <v>Insurance</v>
      </c>
      <c r="C308" s="34">
        <f>$G$3</f>
        <v>150</v>
      </c>
      <c r="D308" s="55">
        <f t="shared" si="12"/>
        <v>929617.6577314725</v>
      </c>
      <c r="F308" s="51">
        <f t="shared" si="13"/>
        <v>0</v>
      </c>
    </row>
    <row r="309" spans="1:7" ht="15" customHeight="1">
      <c r="A309" s="56">
        <f>DATE(YEAR(A305),MONTH(A305)+1,$D$4)</f>
        <v>42125</v>
      </c>
      <c r="B309" s="3" t="str">
        <f t="shared" si="14"/>
        <v>Debit Order / Payment</v>
      </c>
      <c r="C309" s="34">
        <f>-$B$6-C307-C308</f>
        <v>-13357.895825866375</v>
      </c>
      <c r="D309" s="55">
        <f t="shared" si="12"/>
        <v>916259.7619056061</v>
      </c>
      <c r="F309" s="51">
        <f t="shared" si="13"/>
        <v>0</v>
      </c>
      <c r="G309" s="3">
        <f>COUNTIF($B$9:B309,B309)</f>
        <v>75</v>
      </c>
    </row>
    <row r="310" spans="1:6" ht="15" customHeight="1">
      <c r="A310" s="56">
        <f>DATE(YEAR(A306),MONTH(A306)+2,1-1)</f>
        <v>42155</v>
      </c>
      <c r="B310" s="3" t="str">
        <f t="shared" si="14"/>
        <v>Interest</v>
      </c>
      <c r="C310" s="34">
        <f>(D306*$B$5/365*F307)+(D307*$B$5/365*F308)+(D308*$B$5/365*F309)+(D309*$B$5/365*F310)</f>
        <v>11678.309800643694</v>
      </c>
      <c r="D310" s="55">
        <f t="shared" si="12"/>
        <v>927938.0717062498</v>
      </c>
      <c r="F310" s="51">
        <f t="shared" si="13"/>
        <v>30</v>
      </c>
    </row>
    <row r="311" spans="1:6" ht="15" customHeight="1">
      <c r="A311" s="56">
        <f>DATE(YEAR(A307),MONTH(A307)+1,1)</f>
        <v>42156</v>
      </c>
      <c r="B311" s="3" t="str">
        <f t="shared" si="14"/>
        <v>Admin Fee</v>
      </c>
      <c r="C311" s="34">
        <f>$G$4</f>
        <v>40</v>
      </c>
      <c r="D311" s="55">
        <f t="shared" si="12"/>
        <v>927978.0717062498</v>
      </c>
      <c r="F311" s="51">
        <f t="shared" si="13"/>
        <v>1</v>
      </c>
    </row>
    <row r="312" spans="1:6" ht="15" customHeight="1">
      <c r="A312" s="56">
        <f>DATE(YEAR(A308),MONTH(A308)+1,1)</f>
        <v>42156</v>
      </c>
      <c r="B312" s="3" t="str">
        <f t="shared" si="14"/>
        <v>Insurance</v>
      </c>
      <c r="C312" s="34">
        <f>$G$3</f>
        <v>150</v>
      </c>
      <c r="D312" s="55">
        <f t="shared" si="12"/>
        <v>928128.0717062498</v>
      </c>
      <c r="F312" s="51">
        <f t="shared" si="13"/>
        <v>0</v>
      </c>
    </row>
    <row r="313" spans="1:7" ht="15" customHeight="1">
      <c r="A313" s="56">
        <f>DATE(YEAR(A309),MONTH(A309)+1,$D$4)</f>
        <v>42156</v>
      </c>
      <c r="B313" s="3" t="str">
        <f t="shared" si="14"/>
        <v>Debit Order / Payment</v>
      </c>
      <c r="C313" s="34">
        <f>-$B$6-C311-C312</f>
        <v>-13357.895825866375</v>
      </c>
      <c r="D313" s="55">
        <f t="shared" si="12"/>
        <v>914770.1758803835</v>
      </c>
      <c r="F313" s="51">
        <f t="shared" si="13"/>
        <v>0</v>
      </c>
      <c r="G313" s="3">
        <f>COUNTIF($B$9:B313,B313)</f>
        <v>76</v>
      </c>
    </row>
    <row r="314" spans="1:6" ht="15" customHeight="1">
      <c r="A314" s="56">
        <f>DATE(YEAR(A310),MONTH(A310)+2,1-1)</f>
        <v>42185</v>
      </c>
      <c r="B314" s="3" t="str">
        <f t="shared" si="14"/>
        <v>Interest</v>
      </c>
      <c r="C314" s="34">
        <f>(D310*$B$5/365*F311)+(D311*$B$5/365*F312)+(D312*$B$5/365*F313)+(D313*$B$5/365*F314)</f>
        <v>11283.39993379618</v>
      </c>
      <c r="D314" s="55">
        <f t="shared" si="12"/>
        <v>926053.5758141796</v>
      </c>
      <c r="F314" s="51">
        <f t="shared" si="13"/>
        <v>29</v>
      </c>
    </row>
    <row r="315" spans="1:6" ht="15" customHeight="1">
      <c r="A315" s="56">
        <f>DATE(YEAR(A311),MONTH(A311)+1,1)</f>
        <v>42186</v>
      </c>
      <c r="B315" s="3" t="str">
        <f t="shared" si="14"/>
        <v>Admin Fee</v>
      </c>
      <c r="C315" s="34">
        <f>$G$4</f>
        <v>40</v>
      </c>
      <c r="D315" s="55">
        <f t="shared" si="12"/>
        <v>926093.5758141796</v>
      </c>
      <c r="F315" s="51">
        <f t="shared" si="13"/>
        <v>1</v>
      </c>
    </row>
    <row r="316" spans="1:6" ht="15" customHeight="1">
      <c r="A316" s="56">
        <f>DATE(YEAR(A312),MONTH(A312)+1,1)</f>
        <v>42186</v>
      </c>
      <c r="B316" s="3" t="str">
        <f t="shared" si="14"/>
        <v>Insurance</v>
      </c>
      <c r="C316" s="34">
        <f>$G$3</f>
        <v>150</v>
      </c>
      <c r="D316" s="55">
        <f t="shared" si="12"/>
        <v>926243.5758141796</v>
      </c>
      <c r="F316" s="51">
        <f t="shared" si="13"/>
        <v>0</v>
      </c>
    </row>
    <row r="317" spans="1:7" ht="15" customHeight="1">
      <c r="A317" s="56">
        <f>DATE(YEAR(A313),MONTH(A313)+1,$D$4)</f>
        <v>42186</v>
      </c>
      <c r="B317" s="3" t="str">
        <f t="shared" si="14"/>
        <v>Debit Order / Payment</v>
      </c>
      <c r="C317" s="34">
        <f>-$B$6-C315-C316</f>
        <v>-13357.895825866375</v>
      </c>
      <c r="D317" s="55">
        <f t="shared" si="12"/>
        <v>912885.6799883132</v>
      </c>
      <c r="F317" s="51">
        <f t="shared" si="13"/>
        <v>0</v>
      </c>
      <c r="G317" s="3">
        <f>COUNTIF($B$9:B317,B317)</f>
        <v>77</v>
      </c>
    </row>
    <row r="318" spans="1:6" ht="15" customHeight="1">
      <c r="A318" s="56">
        <f>DATE(YEAR(A314),MONTH(A314)+2,1-1)</f>
        <v>42216</v>
      </c>
      <c r="B318" s="3" t="str">
        <f t="shared" si="14"/>
        <v>Interest</v>
      </c>
      <c r="C318" s="34">
        <f>(D314*$B$5/365*F315)+(D315*$B$5/365*F316)+(D316*$B$5/365*F317)+(D317*$B$5/365*F318)</f>
        <v>11635.324921423387</v>
      </c>
      <c r="D318" s="55">
        <f t="shared" si="12"/>
        <v>924521.0049097366</v>
      </c>
      <c r="F318" s="51">
        <f t="shared" si="13"/>
        <v>30</v>
      </c>
    </row>
    <row r="319" spans="1:6" ht="15" customHeight="1">
      <c r="A319" s="56">
        <f>DATE(YEAR(A315),MONTH(A315)+1,1)</f>
        <v>42217</v>
      </c>
      <c r="B319" s="3" t="str">
        <f t="shared" si="14"/>
        <v>Admin Fee</v>
      </c>
      <c r="C319" s="34">
        <f>$G$4</f>
        <v>40</v>
      </c>
      <c r="D319" s="55">
        <f t="shared" si="12"/>
        <v>924561.0049097366</v>
      </c>
      <c r="F319" s="51">
        <f t="shared" si="13"/>
        <v>1</v>
      </c>
    </row>
    <row r="320" spans="1:6" ht="15" customHeight="1">
      <c r="A320" s="56">
        <f>DATE(YEAR(A316),MONTH(A316)+1,1)</f>
        <v>42217</v>
      </c>
      <c r="B320" s="3" t="str">
        <f t="shared" si="14"/>
        <v>Insurance</v>
      </c>
      <c r="C320" s="34">
        <f>$G$3</f>
        <v>150</v>
      </c>
      <c r="D320" s="55">
        <f t="shared" si="12"/>
        <v>924711.0049097366</v>
      </c>
      <c r="F320" s="51">
        <f t="shared" si="13"/>
        <v>0</v>
      </c>
    </row>
    <row r="321" spans="1:7" ht="15" customHeight="1">
      <c r="A321" s="56">
        <f>DATE(YEAR(A317),MONTH(A317)+1,$D$4)</f>
        <v>42217</v>
      </c>
      <c r="B321" s="3" t="str">
        <f t="shared" si="14"/>
        <v>Debit Order / Payment</v>
      </c>
      <c r="C321" s="34">
        <f>-$B$6-C319-C320</f>
        <v>-13357.895825866375</v>
      </c>
      <c r="D321" s="55">
        <f t="shared" si="12"/>
        <v>911353.1090838702</v>
      </c>
      <c r="F321" s="51">
        <f t="shared" si="13"/>
        <v>0</v>
      </c>
      <c r="G321" s="3">
        <f>COUNTIF($B$9:B321,B321)</f>
        <v>78</v>
      </c>
    </row>
    <row r="322" spans="1:6" ht="15" customHeight="1">
      <c r="A322" s="56">
        <f>DATE(YEAR(A318),MONTH(A318)+2,1-1)</f>
        <v>42247</v>
      </c>
      <c r="B322" s="3" t="str">
        <f t="shared" si="14"/>
        <v>Interest</v>
      </c>
      <c r="C322" s="34">
        <f>(D318*$B$5/365*F319)+(D319*$B$5/365*F320)+(D320*$B$5/365*F321)+(D321*$B$5/365*F322)</f>
        <v>11615.800387983223</v>
      </c>
      <c r="D322" s="55">
        <f t="shared" si="12"/>
        <v>922968.9094718534</v>
      </c>
      <c r="F322" s="51">
        <f t="shared" si="13"/>
        <v>30</v>
      </c>
    </row>
    <row r="323" spans="1:6" ht="15" customHeight="1">
      <c r="A323" s="56">
        <f>DATE(YEAR(A319),MONTH(A319)+1,1)</f>
        <v>42248</v>
      </c>
      <c r="B323" s="3" t="str">
        <f t="shared" si="14"/>
        <v>Admin Fee</v>
      </c>
      <c r="C323" s="34">
        <f>$G$4</f>
        <v>40</v>
      </c>
      <c r="D323" s="55">
        <f t="shared" si="12"/>
        <v>923008.9094718534</v>
      </c>
      <c r="F323" s="51">
        <f t="shared" si="13"/>
        <v>1</v>
      </c>
    </row>
    <row r="324" spans="1:6" ht="15" customHeight="1">
      <c r="A324" s="56">
        <f>DATE(YEAR(A320),MONTH(A320)+1,1)</f>
        <v>42248</v>
      </c>
      <c r="B324" s="3" t="str">
        <f t="shared" si="14"/>
        <v>Insurance</v>
      </c>
      <c r="C324" s="34">
        <f>$G$3</f>
        <v>150</v>
      </c>
      <c r="D324" s="55">
        <f t="shared" si="12"/>
        <v>923158.9094718534</v>
      </c>
      <c r="F324" s="51">
        <f t="shared" si="13"/>
        <v>0</v>
      </c>
    </row>
    <row r="325" spans="1:7" ht="15" customHeight="1">
      <c r="A325" s="56">
        <f>DATE(YEAR(A321),MONTH(A321)+1,$D$4)</f>
        <v>42248</v>
      </c>
      <c r="B325" s="3" t="str">
        <f t="shared" si="14"/>
        <v>Debit Order / Payment</v>
      </c>
      <c r="C325" s="34">
        <f>-$B$6-C323-C324</f>
        <v>-13357.895825866375</v>
      </c>
      <c r="D325" s="55">
        <f t="shared" si="12"/>
        <v>909801.013645987</v>
      </c>
      <c r="F325" s="51">
        <f t="shared" si="13"/>
        <v>0</v>
      </c>
      <c r="G325" s="3">
        <f>COUNTIF($B$9:B325,B325)</f>
        <v>79</v>
      </c>
    </row>
    <row r="326" spans="1:6" ht="15" customHeight="1">
      <c r="A326" s="56">
        <f>DATE(YEAR(A322),MONTH(A322)+2,1-1)</f>
        <v>42277</v>
      </c>
      <c r="B326" s="3" t="str">
        <f t="shared" si="14"/>
        <v>Interest</v>
      </c>
      <c r="C326" s="34">
        <f>(D322*$B$5/365*F323)+(D323*$B$5/365*F324)+(D324*$B$5/365*F325)+(D325*$B$5/365*F326)</f>
        <v>11222.136289810473</v>
      </c>
      <c r="D326" s="55">
        <f t="shared" si="12"/>
        <v>921023.1499357976</v>
      </c>
      <c r="F326" s="51">
        <f t="shared" si="13"/>
        <v>29</v>
      </c>
    </row>
    <row r="327" spans="1:6" ht="15" customHeight="1">
      <c r="A327" s="56">
        <f>DATE(YEAR(A323),MONTH(A323)+1,1)</f>
        <v>42278</v>
      </c>
      <c r="B327" s="3" t="str">
        <f t="shared" si="14"/>
        <v>Admin Fee</v>
      </c>
      <c r="C327" s="34">
        <f>$G$4</f>
        <v>40</v>
      </c>
      <c r="D327" s="55">
        <f t="shared" si="12"/>
        <v>921063.1499357976</v>
      </c>
      <c r="F327" s="51">
        <f t="shared" si="13"/>
        <v>1</v>
      </c>
    </row>
    <row r="328" spans="1:6" ht="15" customHeight="1">
      <c r="A328" s="56">
        <f>DATE(YEAR(A324),MONTH(A324)+1,1)</f>
        <v>42278</v>
      </c>
      <c r="B328" s="3" t="str">
        <f t="shared" si="14"/>
        <v>Insurance</v>
      </c>
      <c r="C328" s="34">
        <f>$G$3</f>
        <v>150</v>
      </c>
      <c r="D328" s="55">
        <f t="shared" si="12"/>
        <v>921213.1499357976</v>
      </c>
      <c r="F328" s="51">
        <f t="shared" si="13"/>
        <v>0</v>
      </c>
    </row>
    <row r="329" spans="1:7" ht="15" customHeight="1">
      <c r="A329" s="56">
        <f>DATE(YEAR(A325),MONTH(A325)+1,$D$4)</f>
        <v>42278</v>
      </c>
      <c r="B329" s="3" t="str">
        <f t="shared" si="14"/>
        <v>Debit Order / Payment</v>
      </c>
      <c r="C329" s="34">
        <f>-$B$6-C327-C328</f>
        <v>-13357.895825866375</v>
      </c>
      <c r="D329" s="55">
        <f t="shared" si="12"/>
        <v>907855.2541099312</v>
      </c>
      <c r="F329" s="51">
        <f t="shared" si="13"/>
        <v>0</v>
      </c>
      <c r="G329" s="3">
        <f>COUNTIF($B$9:B329,B329)</f>
        <v>80</v>
      </c>
    </row>
    <row r="330" spans="1:6" ht="15" customHeight="1">
      <c r="A330" s="56">
        <f>DATE(YEAR(A326),MONTH(A326)+2,1-1)</f>
        <v>42308</v>
      </c>
      <c r="B330" s="3" t="str">
        <f t="shared" si="14"/>
        <v>Interest</v>
      </c>
      <c r="C330" s="34">
        <f>(D326*$B$5/365*F327)+(D327*$B$5/365*F328)+(D328*$B$5/365*F329)+(D329*$B$5/365*F330)</f>
        <v>11571.238673931672</v>
      </c>
      <c r="D330" s="55">
        <f t="shared" si="12"/>
        <v>919426.4927838629</v>
      </c>
      <c r="F330" s="51">
        <f t="shared" si="13"/>
        <v>30</v>
      </c>
    </row>
    <row r="331" spans="1:6" ht="15" customHeight="1">
      <c r="A331" s="56">
        <f>DATE(YEAR(A327),MONTH(A327)+1,1)</f>
        <v>42309</v>
      </c>
      <c r="B331" s="3" t="str">
        <f t="shared" si="14"/>
        <v>Admin Fee</v>
      </c>
      <c r="C331" s="34">
        <f>$G$4</f>
        <v>40</v>
      </c>
      <c r="D331" s="55">
        <f aca="true" t="shared" si="15" ref="D331:D394">D330+C331</f>
        <v>919466.4927838629</v>
      </c>
      <c r="F331" s="51">
        <f aca="true" t="shared" si="16" ref="F331:F394">A331-A330</f>
        <v>1</v>
      </c>
    </row>
    <row r="332" spans="1:6" ht="15" customHeight="1">
      <c r="A332" s="56">
        <f>DATE(YEAR(A328),MONTH(A328)+1,1)</f>
        <v>42309</v>
      </c>
      <c r="B332" s="3" t="str">
        <f t="shared" si="14"/>
        <v>Insurance</v>
      </c>
      <c r="C332" s="34">
        <f>$G$3</f>
        <v>150</v>
      </c>
      <c r="D332" s="55">
        <f t="shared" si="15"/>
        <v>919616.4927838629</v>
      </c>
      <c r="F332" s="51">
        <f t="shared" si="16"/>
        <v>0</v>
      </c>
    </row>
    <row r="333" spans="1:7" ht="15" customHeight="1">
      <c r="A333" s="56">
        <f>DATE(YEAR(A329),MONTH(A329)+1,$D$4)</f>
        <v>42309</v>
      </c>
      <c r="B333" s="3" t="str">
        <f t="shared" si="14"/>
        <v>Debit Order / Payment</v>
      </c>
      <c r="C333" s="34">
        <f>-$B$6-C331-C332</f>
        <v>-13357.895825866375</v>
      </c>
      <c r="D333" s="55">
        <f t="shared" si="15"/>
        <v>906258.5969579965</v>
      </c>
      <c r="F333" s="51">
        <f t="shared" si="16"/>
        <v>0</v>
      </c>
      <c r="G333" s="3">
        <f>COUNTIF($B$9:B333,B333)</f>
        <v>81</v>
      </c>
    </row>
    <row r="334" spans="1:6" ht="15" customHeight="1">
      <c r="A334" s="56">
        <f>DATE(YEAR(A330),MONTH(A330)+2,1-1)</f>
        <v>42338</v>
      </c>
      <c r="B334" s="3" t="str">
        <f t="shared" si="14"/>
        <v>Interest</v>
      </c>
      <c r="C334" s="34">
        <f>(D330*$B$5/365*F331)+(D331*$B$5/365*F332)+(D332*$B$5/365*F333)+(D333*$B$5/365*F334)</f>
        <v>11178.462659410587</v>
      </c>
      <c r="D334" s="55">
        <f t="shared" si="15"/>
        <v>917437.059617407</v>
      </c>
      <c r="F334" s="51">
        <f t="shared" si="16"/>
        <v>29</v>
      </c>
    </row>
    <row r="335" spans="1:6" ht="15" customHeight="1">
      <c r="A335" s="56">
        <f>DATE(YEAR(A331),MONTH(A331)+1,1)</f>
        <v>42339</v>
      </c>
      <c r="B335" s="3" t="str">
        <f t="shared" si="14"/>
        <v>Admin Fee</v>
      </c>
      <c r="C335" s="34">
        <f>$G$4</f>
        <v>40</v>
      </c>
      <c r="D335" s="55">
        <f t="shared" si="15"/>
        <v>917477.059617407</v>
      </c>
      <c r="F335" s="51">
        <f t="shared" si="16"/>
        <v>1</v>
      </c>
    </row>
    <row r="336" spans="1:6" ht="15" customHeight="1">
      <c r="A336" s="56">
        <f>DATE(YEAR(A332),MONTH(A332)+1,1)</f>
        <v>42339</v>
      </c>
      <c r="B336" s="3" t="str">
        <f aca="true" t="shared" si="17" ref="B336:B399">B332</f>
        <v>Insurance</v>
      </c>
      <c r="C336" s="34">
        <f>$G$3</f>
        <v>150</v>
      </c>
      <c r="D336" s="55">
        <f t="shared" si="15"/>
        <v>917627.059617407</v>
      </c>
      <c r="F336" s="51">
        <f t="shared" si="16"/>
        <v>0</v>
      </c>
    </row>
    <row r="337" spans="1:7" ht="15" customHeight="1">
      <c r="A337" s="56">
        <f>DATE(YEAR(A333),MONTH(A333)+1,$D$4)</f>
        <v>42339</v>
      </c>
      <c r="B337" s="3" t="str">
        <f t="shared" si="17"/>
        <v>Debit Order / Payment</v>
      </c>
      <c r="C337" s="34">
        <f>-$B$6-C335-C336</f>
        <v>-13357.895825866375</v>
      </c>
      <c r="D337" s="55">
        <f t="shared" si="15"/>
        <v>904269.1637915407</v>
      </c>
      <c r="F337" s="51">
        <f t="shared" si="16"/>
        <v>0</v>
      </c>
      <c r="G337" s="3">
        <f>COUNTIF($B$9:B337,B337)</f>
        <v>82</v>
      </c>
    </row>
    <row r="338" spans="1:6" ht="15" customHeight="1">
      <c r="A338" s="56">
        <f>DATE(YEAR(A334),MONTH(A334)+2,1-1)</f>
        <v>42369</v>
      </c>
      <c r="B338" s="3" t="str">
        <f t="shared" si="17"/>
        <v>Interest</v>
      </c>
      <c r="C338" s="34">
        <f>(D334*$B$5/365*F335)+(D335*$B$5/365*F336)+(D336*$B$5/365*F337)+(D337*$B$5/365*F338)</f>
        <v>11525.552865765872</v>
      </c>
      <c r="D338" s="55">
        <f t="shared" si="15"/>
        <v>915794.7166573065</v>
      </c>
      <c r="F338" s="51">
        <f t="shared" si="16"/>
        <v>30</v>
      </c>
    </row>
    <row r="339" spans="1:6" ht="15" customHeight="1">
      <c r="A339" s="56">
        <f>DATE(YEAR(A335),MONTH(A335)+1,1)</f>
        <v>42370</v>
      </c>
      <c r="B339" s="3" t="str">
        <f t="shared" si="17"/>
        <v>Admin Fee</v>
      </c>
      <c r="C339" s="34">
        <f>$G$4</f>
        <v>40</v>
      </c>
      <c r="D339" s="55">
        <f t="shared" si="15"/>
        <v>915834.7166573065</v>
      </c>
      <c r="F339" s="51">
        <f t="shared" si="16"/>
        <v>1</v>
      </c>
    </row>
    <row r="340" spans="1:6" ht="15" customHeight="1">
      <c r="A340" s="56">
        <f>DATE(YEAR(A336),MONTH(A336)+1,1)</f>
        <v>42370</v>
      </c>
      <c r="B340" s="3" t="str">
        <f t="shared" si="17"/>
        <v>Insurance</v>
      </c>
      <c r="C340" s="34">
        <f>$G$3</f>
        <v>150</v>
      </c>
      <c r="D340" s="55">
        <f t="shared" si="15"/>
        <v>915984.7166573065</v>
      </c>
      <c r="F340" s="51">
        <f t="shared" si="16"/>
        <v>0</v>
      </c>
    </row>
    <row r="341" spans="1:7" ht="15" customHeight="1">
      <c r="A341" s="56">
        <f>DATE(YEAR(A337),MONTH(A337)+1,$D$4)</f>
        <v>42370</v>
      </c>
      <c r="B341" s="3" t="str">
        <f t="shared" si="17"/>
        <v>Debit Order / Payment</v>
      </c>
      <c r="C341" s="34">
        <f>-$B$6-C339-C340</f>
        <v>-13357.895825866375</v>
      </c>
      <c r="D341" s="55">
        <f t="shared" si="15"/>
        <v>902626.8208314402</v>
      </c>
      <c r="F341" s="51">
        <f t="shared" si="16"/>
        <v>0</v>
      </c>
      <c r="G341" s="3">
        <f>COUNTIF($B$9:B341,B341)</f>
        <v>83</v>
      </c>
    </row>
    <row r="342" spans="1:6" ht="15" customHeight="1">
      <c r="A342" s="56">
        <f>DATE(YEAR(A338),MONTH(A338)+2,1-1)</f>
        <v>42400</v>
      </c>
      <c r="B342" s="3" t="str">
        <f t="shared" si="17"/>
        <v>Interest</v>
      </c>
      <c r="C342" s="34">
        <f>(D338*$B$5/365*F339)+(D339*$B$5/365*F340)+(D340*$B$5/365*F341)+(D341*$B$5/365*F342)</f>
        <v>11504.62986641117</v>
      </c>
      <c r="D342" s="55">
        <f t="shared" si="15"/>
        <v>914131.4506978514</v>
      </c>
      <c r="F342" s="51">
        <f t="shared" si="16"/>
        <v>30</v>
      </c>
    </row>
    <row r="343" spans="1:6" ht="15" customHeight="1">
      <c r="A343" s="56">
        <f>DATE(YEAR(A339),MONTH(A339)+1,1)</f>
        <v>42401</v>
      </c>
      <c r="B343" s="3" t="str">
        <f t="shared" si="17"/>
        <v>Admin Fee</v>
      </c>
      <c r="C343" s="34">
        <f>$G$4</f>
        <v>40</v>
      </c>
      <c r="D343" s="55">
        <f t="shared" si="15"/>
        <v>914171.4506978514</v>
      </c>
      <c r="F343" s="51">
        <f t="shared" si="16"/>
        <v>1</v>
      </c>
    </row>
    <row r="344" spans="1:6" ht="15" customHeight="1">
      <c r="A344" s="56">
        <f>DATE(YEAR(A340),MONTH(A340)+1,1)</f>
        <v>42401</v>
      </c>
      <c r="B344" s="3" t="str">
        <f t="shared" si="17"/>
        <v>Insurance</v>
      </c>
      <c r="C344" s="34">
        <f>$G$3</f>
        <v>150</v>
      </c>
      <c r="D344" s="55">
        <f t="shared" si="15"/>
        <v>914321.4506978514</v>
      </c>
      <c r="F344" s="51">
        <f t="shared" si="16"/>
        <v>0</v>
      </c>
    </row>
    <row r="345" spans="1:7" ht="15" customHeight="1">
      <c r="A345" s="56">
        <f>DATE(YEAR(A341),MONTH(A341)+1,$D$4)</f>
        <v>42401</v>
      </c>
      <c r="B345" s="3" t="str">
        <f t="shared" si="17"/>
        <v>Debit Order / Payment</v>
      </c>
      <c r="C345" s="34">
        <f>-$B$6-C343-C344</f>
        <v>-13357.895825866375</v>
      </c>
      <c r="D345" s="55">
        <f t="shared" si="15"/>
        <v>900963.554871985</v>
      </c>
      <c r="F345" s="51">
        <f t="shared" si="16"/>
        <v>0</v>
      </c>
      <c r="G345" s="3">
        <f>COUNTIF($B$9:B345,B345)</f>
        <v>84</v>
      </c>
    </row>
    <row r="346" spans="1:6" ht="15" customHeight="1">
      <c r="A346" s="56">
        <f>DATE(YEAR(A342),MONTH(A342)+2,1-1)</f>
        <v>42429</v>
      </c>
      <c r="B346" s="3" t="str">
        <f t="shared" si="17"/>
        <v>Interest</v>
      </c>
      <c r="C346" s="34">
        <f>(D342*$B$5/365*F343)+(D343*$B$5/365*F344)+(D344*$B$5/365*F345)+(D345*$B$5/365*F346)</f>
        <v>10742.922323471272</v>
      </c>
      <c r="D346" s="55">
        <f t="shared" si="15"/>
        <v>911706.4771954563</v>
      </c>
      <c r="F346" s="51">
        <f t="shared" si="16"/>
        <v>28</v>
      </c>
    </row>
    <row r="347" spans="1:6" ht="15" customHeight="1">
      <c r="A347" s="56">
        <f>DATE(YEAR(A343),MONTH(A343)+1,1)</f>
        <v>42430</v>
      </c>
      <c r="B347" s="3" t="str">
        <f t="shared" si="17"/>
        <v>Admin Fee</v>
      </c>
      <c r="C347" s="34">
        <f>$G$4</f>
        <v>40</v>
      </c>
      <c r="D347" s="55">
        <f t="shared" si="15"/>
        <v>911746.4771954563</v>
      </c>
      <c r="F347" s="51">
        <f t="shared" si="16"/>
        <v>1</v>
      </c>
    </row>
    <row r="348" spans="1:6" ht="15" customHeight="1">
      <c r="A348" s="56">
        <f>DATE(YEAR(A344),MONTH(A344)+1,1)</f>
        <v>42430</v>
      </c>
      <c r="B348" s="3" t="str">
        <f t="shared" si="17"/>
        <v>Insurance</v>
      </c>
      <c r="C348" s="34">
        <f>$G$3</f>
        <v>150</v>
      </c>
      <c r="D348" s="55">
        <f t="shared" si="15"/>
        <v>911896.4771954563</v>
      </c>
      <c r="F348" s="51">
        <f t="shared" si="16"/>
        <v>0</v>
      </c>
    </row>
    <row r="349" spans="1:7" ht="15" customHeight="1">
      <c r="A349" s="56">
        <f>DATE(YEAR(A345),MONTH(A345)+1,$D$4)</f>
        <v>42430</v>
      </c>
      <c r="B349" s="3" t="str">
        <f t="shared" si="17"/>
        <v>Debit Order / Payment</v>
      </c>
      <c r="C349" s="34">
        <f>-$B$6-C347-C348</f>
        <v>-13357.895825866375</v>
      </c>
      <c r="D349" s="55">
        <f t="shared" si="15"/>
        <v>898538.5813695899</v>
      </c>
      <c r="F349" s="51">
        <f t="shared" si="16"/>
        <v>0</v>
      </c>
      <c r="G349" s="3">
        <f>COUNTIF($B$9:B349,B349)</f>
        <v>85</v>
      </c>
    </row>
    <row r="350" spans="1:6" ht="15" customHeight="1">
      <c r="A350" s="56">
        <f>DATE(YEAR(A346),MONTH(A346)+2,1-1)</f>
        <v>42460</v>
      </c>
      <c r="B350" s="3" t="str">
        <f t="shared" si="17"/>
        <v>Interest</v>
      </c>
      <c r="C350" s="34">
        <f>(D346*$B$5/365*F347)+(D347*$B$5/365*F348)+(D348*$B$5/365*F349)+(D349*$B$5/365*F350)</f>
        <v>11452.546815732801</v>
      </c>
      <c r="D350" s="55">
        <f t="shared" si="15"/>
        <v>909991.1281853227</v>
      </c>
      <c r="F350" s="51">
        <f t="shared" si="16"/>
        <v>30</v>
      </c>
    </row>
    <row r="351" spans="1:6" ht="15" customHeight="1">
      <c r="A351" s="56">
        <f>DATE(YEAR(A347),MONTH(A347)+1,1)</f>
        <v>42461</v>
      </c>
      <c r="B351" s="3" t="str">
        <f t="shared" si="17"/>
        <v>Admin Fee</v>
      </c>
      <c r="C351" s="34">
        <f>$G$4</f>
        <v>40</v>
      </c>
      <c r="D351" s="55">
        <f t="shared" si="15"/>
        <v>910031.1281853227</v>
      </c>
      <c r="F351" s="51">
        <f t="shared" si="16"/>
        <v>1</v>
      </c>
    </row>
    <row r="352" spans="1:6" ht="15" customHeight="1">
      <c r="A352" s="56">
        <f>DATE(YEAR(A348),MONTH(A348)+1,1)</f>
        <v>42461</v>
      </c>
      <c r="B352" s="3" t="str">
        <f t="shared" si="17"/>
        <v>Insurance</v>
      </c>
      <c r="C352" s="34">
        <f>$G$3</f>
        <v>150</v>
      </c>
      <c r="D352" s="55">
        <f t="shared" si="15"/>
        <v>910181.1281853227</v>
      </c>
      <c r="F352" s="51">
        <f t="shared" si="16"/>
        <v>0</v>
      </c>
    </row>
    <row r="353" spans="1:7" ht="15" customHeight="1">
      <c r="A353" s="56">
        <f>DATE(YEAR(A349),MONTH(A349)+1,$D$4)</f>
        <v>42461</v>
      </c>
      <c r="B353" s="3" t="str">
        <f t="shared" si="17"/>
        <v>Debit Order / Payment</v>
      </c>
      <c r="C353" s="34">
        <f>-$B$6-C351-C352</f>
        <v>-13357.895825866375</v>
      </c>
      <c r="D353" s="55">
        <f t="shared" si="15"/>
        <v>896823.2323594564</v>
      </c>
      <c r="F353" s="51">
        <f t="shared" si="16"/>
        <v>0</v>
      </c>
      <c r="G353" s="3">
        <f>COUNTIF($B$9:B353,B353)</f>
        <v>86</v>
      </c>
    </row>
    <row r="354" spans="1:6" ht="15" customHeight="1">
      <c r="A354" s="56">
        <f>DATE(YEAR(A350),MONTH(A350)+2,1-1)</f>
        <v>42490</v>
      </c>
      <c r="B354" s="3" t="str">
        <f t="shared" si="17"/>
        <v>Interest</v>
      </c>
      <c r="C354" s="34">
        <f>(D350*$B$5/365*F351)+(D351*$B$5/365*F352)+(D352*$B$5/365*F353)+(D353*$B$5/365*F354)</f>
        <v>11062.136246551874</v>
      </c>
      <c r="D354" s="55">
        <f t="shared" si="15"/>
        <v>907885.3686060082</v>
      </c>
      <c r="F354" s="51">
        <f t="shared" si="16"/>
        <v>29</v>
      </c>
    </row>
    <row r="355" spans="1:6" ht="15" customHeight="1">
      <c r="A355" s="56">
        <f>DATE(YEAR(A351),MONTH(A351)+1,1)</f>
        <v>42491</v>
      </c>
      <c r="B355" s="3" t="str">
        <f t="shared" si="17"/>
        <v>Admin Fee</v>
      </c>
      <c r="C355" s="34">
        <f>$G$4</f>
        <v>40</v>
      </c>
      <c r="D355" s="55">
        <f t="shared" si="15"/>
        <v>907925.3686060082</v>
      </c>
      <c r="F355" s="51">
        <f t="shared" si="16"/>
        <v>1</v>
      </c>
    </row>
    <row r="356" spans="1:6" ht="15" customHeight="1">
      <c r="A356" s="56">
        <f>DATE(YEAR(A352),MONTH(A352)+1,1)</f>
        <v>42491</v>
      </c>
      <c r="B356" s="3" t="str">
        <f t="shared" si="17"/>
        <v>Insurance</v>
      </c>
      <c r="C356" s="34">
        <f>$G$3</f>
        <v>150</v>
      </c>
      <c r="D356" s="55">
        <f t="shared" si="15"/>
        <v>908075.3686060082</v>
      </c>
      <c r="F356" s="51">
        <f t="shared" si="16"/>
        <v>0</v>
      </c>
    </row>
    <row r="357" spans="1:7" ht="15" customHeight="1">
      <c r="A357" s="56">
        <f>DATE(YEAR(A353),MONTH(A353)+1,$D$4)</f>
        <v>42491</v>
      </c>
      <c r="B357" s="3" t="str">
        <f t="shared" si="17"/>
        <v>Debit Order / Payment</v>
      </c>
      <c r="C357" s="34">
        <f>-$B$6-C355-C356</f>
        <v>-13357.895825866375</v>
      </c>
      <c r="D357" s="55">
        <f t="shared" si="15"/>
        <v>894717.4727801419</v>
      </c>
      <c r="F357" s="51">
        <f t="shared" si="16"/>
        <v>0</v>
      </c>
      <c r="G357" s="3">
        <f>COUNTIF($B$9:B357,B357)</f>
        <v>87</v>
      </c>
    </row>
    <row r="358" spans="1:6" ht="15" customHeight="1">
      <c r="A358" s="56">
        <f>DATE(YEAR(A354),MONTH(A354)+2,1-1)</f>
        <v>42521</v>
      </c>
      <c r="B358" s="3" t="str">
        <f t="shared" si="17"/>
        <v>Interest</v>
      </c>
      <c r="C358" s="34">
        <f>(D354*$B$5/365*F355)+(D355*$B$5/365*F356)+(D356*$B$5/365*F357)+(D357*$B$5/365*F358)</f>
        <v>11403.866939182299</v>
      </c>
      <c r="D358" s="55">
        <f t="shared" si="15"/>
        <v>906121.3397193241</v>
      </c>
      <c r="F358" s="51">
        <f t="shared" si="16"/>
        <v>30</v>
      </c>
    </row>
    <row r="359" spans="1:6" ht="15" customHeight="1">
      <c r="A359" s="56">
        <f>DATE(YEAR(A355),MONTH(A355)+1,1)</f>
        <v>42522</v>
      </c>
      <c r="B359" s="3" t="str">
        <f t="shared" si="17"/>
        <v>Admin Fee</v>
      </c>
      <c r="C359" s="34">
        <f>$G$4</f>
        <v>40</v>
      </c>
      <c r="D359" s="55">
        <f t="shared" si="15"/>
        <v>906161.3397193241</v>
      </c>
      <c r="F359" s="51">
        <f t="shared" si="16"/>
        <v>1</v>
      </c>
    </row>
    <row r="360" spans="1:6" ht="15" customHeight="1">
      <c r="A360" s="56">
        <f>DATE(YEAR(A356),MONTH(A356)+1,1)</f>
        <v>42522</v>
      </c>
      <c r="B360" s="3" t="str">
        <f t="shared" si="17"/>
        <v>Insurance</v>
      </c>
      <c r="C360" s="34">
        <f>$G$3</f>
        <v>150</v>
      </c>
      <c r="D360" s="55">
        <f t="shared" si="15"/>
        <v>906311.3397193241</v>
      </c>
      <c r="F360" s="51">
        <f t="shared" si="16"/>
        <v>0</v>
      </c>
    </row>
    <row r="361" spans="1:7" ht="15" customHeight="1">
      <c r="A361" s="56">
        <f>DATE(YEAR(A357),MONTH(A357)+1,$D$4)</f>
        <v>42522</v>
      </c>
      <c r="B361" s="3" t="str">
        <f t="shared" si="17"/>
        <v>Debit Order / Payment</v>
      </c>
      <c r="C361" s="34">
        <f>-$B$6-C359-C360</f>
        <v>-13357.895825866375</v>
      </c>
      <c r="D361" s="55">
        <f t="shared" si="15"/>
        <v>892953.4438934578</v>
      </c>
      <c r="F361" s="51">
        <f t="shared" si="16"/>
        <v>0</v>
      </c>
      <c r="G361" s="3">
        <f>COUNTIF($B$9:B361,B361)</f>
        <v>88</v>
      </c>
    </row>
    <row r="362" spans="1:6" ht="15" customHeight="1">
      <c r="A362" s="56">
        <f>DATE(YEAR(A358),MONTH(A358)+2,1-1)</f>
        <v>42551</v>
      </c>
      <c r="B362" s="3" t="str">
        <f t="shared" si="17"/>
        <v>Interest</v>
      </c>
      <c r="C362" s="34">
        <f>(D358*$B$5/365*F359)+(D359*$B$5/365*F360)+(D360*$B$5/365*F361)+(D361*$B$5/365*F362)</f>
        <v>11014.42652573819</v>
      </c>
      <c r="D362" s="55">
        <f t="shared" si="15"/>
        <v>903967.870419196</v>
      </c>
      <c r="F362" s="51">
        <f t="shared" si="16"/>
        <v>29</v>
      </c>
    </row>
    <row r="363" spans="1:6" ht="15" customHeight="1">
      <c r="A363" s="56">
        <f>DATE(YEAR(A359),MONTH(A359)+1,1)</f>
        <v>42552</v>
      </c>
      <c r="B363" s="3" t="str">
        <f t="shared" si="17"/>
        <v>Admin Fee</v>
      </c>
      <c r="C363" s="34">
        <f>$G$4</f>
        <v>40</v>
      </c>
      <c r="D363" s="55">
        <f t="shared" si="15"/>
        <v>904007.870419196</v>
      </c>
      <c r="F363" s="51">
        <f t="shared" si="16"/>
        <v>1</v>
      </c>
    </row>
    <row r="364" spans="1:6" ht="15" customHeight="1">
      <c r="A364" s="56">
        <f>DATE(YEAR(A360),MONTH(A360)+1,1)</f>
        <v>42552</v>
      </c>
      <c r="B364" s="3" t="str">
        <f t="shared" si="17"/>
        <v>Insurance</v>
      </c>
      <c r="C364" s="34">
        <f>$G$3</f>
        <v>150</v>
      </c>
      <c r="D364" s="55">
        <f t="shared" si="15"/>
        <v>904157.870419196</v>
      </c>
      <c r="F364" s="51">
        <f t="shared" si="16"/>
        <v>0</v>
      </c>
    </row>
    <row r="365" spans="1:7" ht="15" customHeight="1">
      <c r="A365" s="56">
        <f>DATE(YEAR(A361),MONTH(A361)+1,$D$4)</f>
        <v>42552</v>
      </c>
      <c r="B365" s="3" t="str">
        <f t="shared" si="17"/>
        <v>Debit Order / Payment</v>
      </c>
      <c r="C365" s="34">
        <f>-$B$6-C363-C364</f>
        <v>-13357.895825866375</v>
      </c>
      <c r="D365" s="55">
        <f t="shared" si="15"/>
        <v>890799.9745933296</v>
      </c>
      <c r="F365" s="51">
        <f t="shared" si="16"/>
        <v>0</v>
      </c>
      <c r="G365" s="3">
        <f>COUNTIF($B$9:B365,B365)</f>
        <v>89</v>
      </c>
    </row>
    <row r="366" spans="1:6" ht="15" customHeight="1">
      <c r="A366" s="56">
        <f>DATE(YEAR(A362),MONTH(A362)+2,1-1)</f>
        <v>42582</v>
      </c>
      <c r="B366" s="3" t="str">
        <f t="shared" si="17"/>
        <v>Interest</v>
      </c>
      <c r="C366" s="34">
        <f>(D362*$B$5/365*F363)+(D363*$B$5/365*F364)+(D364*$B$5/365*F365)+(D365*$B$5/365*F366)</f>
        <v>11353.959085569488</v>
      </c>
      <c r="D366" s="55">
        <f t="shared" si="15"/>
        <v>902153.9336788991</v>
      </c>
      <c r="F366" s="51">
        <f t="shared" si="16"/>
        <v>30</v>
      </c>
    </row>
    <row r="367" spans="1:6" ht="15" customHeight="1">
      <c r="A367" s="56">
        <f>DATE(YEAR(A363),MONTH(A363)+1,1)</f>
        <v>42583</v>
      </c>
      <c r="B367" s="3" t="str">
        <f t="shared" si="17"/>
        <v>Admin Fee</v>
      </c>
      <c r="C367" s="34">
        <f>$G$4</f>
        <v>40</v>
      </c>
      <c r="D367" s="55">
        <f t="shared" si="15"/>
        <v>902193.9336788991</v>
      </c>
      <c r="F367" s="51">
        <f t="shared" si="16"/>
        <v>1</v>
      </c>
    </row>
    <row r="368" spans="1:6" ht="15" customHeight="1">
      <c r="A368" s="56">
        <f>DATE(YEAR(A364),MONTH(A364)+1,1)</f>
        <v>42583</v>
      </c>
      <c r="B368" s="3" t="str">
        <f t="shared" si="17"/>
        <v>Insurance</v>
      </c>
      <c r="C368" s="34">
        <f>$G$3</f>
        <v>150</v>
      </c>
      <c r="D368" s="55">
        <f t="shared" si="15"/>
        <v>902343.9336788991</v>
      </c>
      <c r="F368" s="51">
        <f t="shared" si="16"/>
        <v>0</v>
      </c>
    </row>
    <row r="369" spans="1:7" ht="15" customHeight="1">
      <c r="A369" s="56">
        <f>DATE(YEAR(A365),MONTH(A365)+1,$D$4)</f>
        <v>42583</v>
      </c>
      <c r="B369" s="3" t="str">
        <f t="shared" si="17"/>
        <v>Debit Order / Payment</v>
      </c>
      <c r="C369" s="34">
        <f>-$B$6-C367-C368</f>
        <v>-13357.895825866375</v>
      </c>
      <c r="D369" s="55">
        <f t="shared" si="15"/>
        <v>888986.0378530327</v>
      </c>
      <c r="F369" s="51">
        <f t="shared" si="16"/>
        <v>0</v>
      </c>
      <c r="G369" s="3">
        <f>COUNTIF($B$9:B369,B369)</f>
        <v>90</v>
      </c>
    </row>
    <row r="370" spans="1:6" ht="15" customHeight="1">
      <c r="A370" s="56">
        <f>DATE(YEAR(A366),MONTH(A366)+2,1-1)</f>
        <v>42613</v>
      </c>
      <c r="B370" s="3" t="str">
        <f t="shared" si="17"/>
        <v>Interest</v>
      </c>
      <c r="C370" s="34">
        <f>(D366*$B$5/365*F367)+(D367*$B$5/365*F368)+(D368*$B$5/365*F369)+(D369*$B$5/365*F370)</f>
        <v>11330.850028467074</v>
      </c>
      <c r="D370" s="55">
        <f t="shared" si="15"/>
        <v>900316.8878814997</v>
      </c>
      <c r="F370" s="51">
        <f t="shared" si="16"/>
        <v>30</v>
      </c>
    </row>
    <row r="371" spans="1:6" ht="15" customHeight="1">
      <c r="A371" s="56">
        <f>DATE(YEAR(A367),MONTH(A367)+1,1)</f>
        <v>42614</v>
      </c>
      <c r="B371" s="3" t="str">
        <f t="shared" si="17"/>
        <v>Admin Fee</v>
      </c>
      <c r="C371" s="34">
        <f>$G$4</f>
        <v>40</v>
      </c>
      <c r="D371" s="55">
        <f t="shared" si="15"/>
        <v>900356.8878814997</v>
      </c>
      <c r="F371" s="51">
        <f t="shared" si="16"/>
        <v>1</v>
      </c>
    </row>
    <row r="372" spans="1:6" ht="15" customHeight="1">
      <c r="A372" s="56">
        <f>DATE(YEAR(A368),MONTH(A368)+1,1)</f>
        <v>42614</v>
      </c>
      <c r="B372" s="3" t="str">
        <f t="shared" si="17"/>
        <v>Insurance</v>
      </c>
      <c r="C372" s="34">
        <f>$G$3</f>
        <v>150</v>
      </c>
      <c r="D372" s="55">
        <f t="shared" si="15"/>
        <v>900506.8878814997</v>
      </c>
      <c r="F372" s="51">
        <f t="shared" si="16"/>
        <v>0</v>
      </c>
    </row>
    <row r="373" spans="1:7" ht="15" customHeight="1">
      <c r="A373" s="56">
        <f>DATE(YEAR(A369),MONTH(A369)+1,$D$4)</f>
        <v>42614</v>
      </c>
      <c r="B373" s="3" t="str">
        <f t="shared" si="17"/>
        <v>Debit Order / Payment</v>
      </c>
      <c r="C373" s="34">
        <f>-$B$6-C371-C372</f>
        <v>-13357.895825866375</v>
      </c>
      <c r="D373" s="55">
        <f t="shared" si="15"/>
        <v>887148.9920556333</v>
      </c>
      <c r="F373" s="51">
        <f t="shared" si="16"/>
        <v>0</v>
      </c>
      <c r="G373" s="3">
        <f>COUNTIF($B$9:B373,B373)</f>
        <v>91</v>
      </c>
    </row>
    <row r="374" spans="1:6" ht="15" customHeight="1">
      <c r="A374" s="56">
        <f>DATE(YEAR(A370),MONTH(A370)+2,1-1)</f>
        <v>42643</v>
      </c>
      <c r="B374" s="3" t="str">
        <f t="shared" si="17"/>
        <v>Interest</v>
      </c>
      <c r="C374" s="34">
        <f>(D370*$B$5/365*F371)+(D371*$B$5/365*F372)+(D372*$B$5/365*F373)+(D373*$B$5/365*F374)</f>
        <v>10942.864790751315</v>
      </c>
      <c r="D374" s="55">
        <f t="shared" si="15"/>
        <v>898091.8568463847</v>
      </c>
      <c r="F374" s="51">
        <f t="shared" si="16"/>
        <v>29</v>
      </c>
    </row>
    <row r="375" spans="1:6" ht="15" customHeight="1">
      <c r="A375" s="56">
        <f>DATE(YEAR(A371),MONTH(A371)+1,1)</f>
        <v>42644</v>
      </c>
      <c r="B375" s="3" t="str">
        <f t="shared" si="17"/>
        <v>Admin Fee</v>
      </c>
      <c r="C375" s="34">
        <f>$G$4</f>
        <v>40</v>
      </c>
      <c r="D375" s="55">
        <f t="shared" si="15"/>
        <v>898131.8568463847</v>
      </c>
      <c r="F375" s="51">
        <f t="shared" si="16"/>
        <v>1</v>
      </c>
    </row>
    <row r="376" spans="1:6" ht="15" customHeight="1">
      <c r="A376" s="56">
        <f>DATE(YEAR(A372),MONTH(A372)+1,1)</f>
        <v>42644</v>
      </c>
      <c r="B376" s="3" t="str">
        <f t="shared" si="17"/>
        <v>Insurance</v>
      </c>
      <c r="C376" s="34">
        <f>$G$3</f>
        <v>150</v>
      </c>
      <c r="D376" s="55">
        <f t="shared" si="15"/>
        <v>898281.8568463847</v>
      </c>
      <c r="F376" s="51">
        <f t="shared" si="16"/>
        <v>0</v>
      </c>
    </row>
    <row r="377" spans="1:7" ht="15" customHeight="1">
      <c r="A377" s="56">
        <f>DATE(YEAR(A373),MONTH(A373)+1,$D$4)</f>
        <v>42644</v>
      </c>
      <c r="B377" s="3" t="str">
        <f t="shared" si="17"/>
        <v>Debit Order / Payment</v>
      </c>
      <c r="C377" s="34">
        <f>-$B$6-C375-C376</f>
        <v>-13357.895825866375</v>
      </c>
      <c r="D377" s="55">
        <f t="shared" si="15"/>
        <v>884923.9610205183</v>
      </c>
      <c r="F377" s="51">
        <f t="shared" si="16"/>
        <v>0</v>
      </c>
      <c r="G377" s="3">
        <f>COUNTIF($B$9:B377,B377)</f>
        <v>92</v>
      </c>
    </row>
    <row r="378" spans="1:6" ht="15" customHeight="1">
      <c r="A378" s="56">
        <f>DATE(YEAR(A374),MONTH(A374)+2,1-1)</f>
        <v>42674</v>
      </c>
      <c r="B378" s="3" t="str">
        <f t="shared" si="17"/>
        <v>Interest</v>
      </c>
      <c r="C378" s="34">
        <f>(D374*$B$5/365*F375)+(D375*$B$5/365*F376)+(D376*$B$5/365*F377)+(D377*$B$5/365*F378)</f>
        <v>11279.100282518602</v>
      </c>
      <c r="D378" s="55">
        <f t="shared" si="15"/>
        <v>896203.061303037</v>
      </c>
      <c r="F378" s="51">
        <f t="shared" si="16"/>
        <v>30</v>
      </c>
    </row>
    <row r="379" spans="1:6" ht="15" customHeight="1">
      <c r="A379" s="56">
        <f>DATE(YEAR(A375),MONTH(A375)+1,1)</f>
        <v>42675</v>
      </c>
      <c r="B379" s="3" t="str">
        <f t="shared" si="17"/>
        <v>Admin Fee</v>
      </c>
      <c r="C379" s="34">
        <f>$G$4</f>
        <v>40</v>
      </c>
      <c r="D379" s="55">
        <f t="shared" si="15"/>
        <v>896243.061303037</v>
      </c>
      <c r="F379" s="51">
        <f t="shared" si="16"/>
        <v>1</v>
      </c>
    </row>
    <row r="380" spans="1:6" ht="15" customHeight="1">
      <c r="A380" s="56">
        <f>DATE(YEAR(A376),MONTH(A376)+1,1)</f>
        <v>42675</v>
      </c>
      <c r="B380" s="3" t="str">
        <f t="shared" si="17"/>
        <v>Insurance</v>
      </c>
      <c r="C380" s="34">
        <f>$G$3</f>
        <v>150</v>
      </c>
      <c r="D380" s="55">
        <f t="shared" si="15"/>
        <v>896393.061303037</v>
      </c>
      <c r="F380" s="51">
        <f t="shared" si="16"/>
        <v>0</v>
      </c>
    </row>
    <row r="381" spans="1:7" ht="15" customHeight="1">
      <c r="A381" s="56">
        <f>DATE(YEAR(A377),MONTH(A377)+1,$D$4)</f>
        <v>42675</v>
      </c>
      <c r="B381" s="3" t="str">
        <f t="shared" si="17"/>
        <v>Debit Order / Payment</v>
      </c>
      <c r="C381" s="34">
        <f>-$B$6-C379-C380</f>
        <v>-13357.895825866375</v>
      </c>
      <c r="D381" s="55">
        <f t="shared" si="15"/>
        <v>883035.1654771706</v>
      </c>
      <c r="F381" s="51">
        <f t="shared" si="16"/>
        <v>0</v>
      </c>
      <c r="G381" s="3">
        <f>COUNTIF($B$9:B381,B381)</f>
        <v>93</v>
      </c>
    </row>
    <row r="382" spans="1:6" ht="15" customHeight="1">
      <c r="A382" s="56">
        <f>DATE(YEAR(A378),MONTH(A378)+2,1-1)</f>
        <v>42704</v>
      </c>
      <c r="B382" s="3" t="str">
        <f t="shared" si="17"/>
        <v>Interest</v>
      </c>
      <c r="C382" s="34">
        <f>(D378*$B$5/365*F379)+(D379*$B$5/365*F380)+(D380*$B$5/365*F381)+(D381*$B$5/365*F382)</f>
        <v>10892.146380879856</v>
      </c>
      <c r="D382" s="55">
        <f t="shared" si="15"/>
        <v>893927.3118580504</v>
      </c>
      <c r="F382" s="51">
        <f t="shared" si="16"/>
        <v>29</v>
      </c>
    </row>
    <row r="383" spans="1:6" ht="15" customHeight="1">
      <c r="A383" s="56">
        <f>DATE(YEAR(A379),MONTH(A379)+1,1)</f>
        <v>42705</v>
      </c>
      <c r="B383" s="3" t="str">
        <f t="shared" si="17"/>
        <v>Admin Fee</v>
      </c>
      <c r="C383" s="34">
        <f>$G$4</f>
        <v>40</v>
      </c>
      <c r="D383" s="55">
        <f t="shared" si="15"/>
        <v>893967.3118580504</v>
      </c>
      <c r="F383" s="51">
        <f t="shared" si="16"/>
        <v>1</v>
      </c>
    </row>
    <row r="384" spans="1:6" ht="15" customHeight="1">
      <c r="A384" s="56">
        <f>DATE(YEAR(A380),MONTH(A380)+1,1)</f>
        <v>42705</v>
      </c>
      <c r="B384" s="3" t="str">
        <f t="shared" si="17"/>
        <v>Insurance</v>
      </c>
      <c r="C384" s="34">
        <f>$G$3</f>
        <v>150</v>
      </c>
      <c r="D384" s="55">
        <f t="shared" si="15"/>
        <v>894117.3118580504</v>
      </c>
      <c r="F384" s="51">
        <f t="shared" si="16"/>
        <v>0</v>
      </c>
    </row>
    <row r="385" spans="1:7" ht="15" customHeight="1">
      <c r="A385" s="56">
        <f>DATE(YEAR(A381),MONTH(A381)+1,$D$4)</f>
        <v>42705</v>
      </c>
      <c r="B385" s="3" t="str">
        <f t="shared" si="17"/>
        <v>Debit Order / Payment</v>
      </c>
      <c r="C385" s="34">
        <f>-$B$6-C383-C384</f>
        <v>-13357.895825866375</v>
      </c>
      <c r="D385" s="55">
        <f t="shared" si="15"/>
        <v>880759.416032184</v>
      </c>
      <c r="F385" s="51">
        <f t="shared" si="16"/>
        <v>0</v>
      </c>
      <c r="G385" s="3">
        <f>COUNTIF($B$9:B385,B385)</f>
        <v>94</v>
      </c>
    </row>
    <row r="386" spans="1:6" ht="15" customHeight="1">
      <c r="A386" s="56">
        <f>DATE(YEAR(A382),MONTH(A382)+2,1-1)</f>
        <v>42735</v>
      </c>
      <c r="B386" s="3" t="str">
        <f t="shared" si="17"/>
        <v>Interest</v>
      </c>
      <c r="C386" s="34">
        <f>(D382*$B$5/365*F383)+(D383*$B$5/365*F384)+(D384*$B$5/365*F385)+(D385*$B$5/365*F386)</f>
        <v>11226.045120338455</v>
      </c>
      <c r="D386" s="55">
        <f t="shared" si="15"/>
        <v>891985.4611525225</v>
      </c>
      <c r="F386" s="51">
        <f t="shared" si="16"/>
        <v>30</v>
      </c>
    </row>
    <row r="387" spans="1:6" ht="15" customHeight="1">
      <c r="A387" s="56">
        <f>DATE(YEAR(A383),MONTH(A383)+1,1)</f>
        <v>42736</v>
      </c>
      <c r="B387" s="3" t="str">
        <f t="shared" si="17"/>
        <v>Admin Fee</v>
      </c>
      <c r="C387" s="34">
        <f>$G$4</f>
        <v>40</v>
      </c>
      <c r="D387" s="55">
        <f t="shared" si="15"/>
        <v>892025.4611525225</v>
      </c>
      <c r="F387" s="51">
        <f t="shared" si="16"/>
        <v>1</v>
      </c>
    </row>
    <row r="388" spans="1:6" ht="15" customHeight="1">
      <c r="A388" s="56">
        <f>DATE(YEAR(A384),MONTH(A384)+1,1)</f>
        <v>42736</v>
      </c>
      <c r="B388" s="3" t="str">
        <f t="shared" si="17"/>
        <v>Insurance</v>
      </c>
      <c r="C388" s="34">
        <f>$G$3</f>
        <v>150</v>
      </c>
      <c r="D388" s="55">
        <f t="shared" si="15"/>
        <v>892175.4611525225</v>
      </c>
      <c r="F388" s="51">
        <f t="shared" si="16"/>
        <v>0</v>
      </c>
    </row>
    <row r="389" spans="1:7" ht="15" customHeight="1">
      <c r="A389" s="56">
        <f>DATE(YEAR(A385),MONTH(A385)+1,$D$4)</f>
        <v>42736</v>
      </c>
      <c r="B389" s="3" t="str">
        <f t="shared" si="17"/>
        <v>Debit Order / Payment</v>
      </c>
      <c r="C389" s="34">
        <f>-$B$6-C387-C388</f>
        <v>-13357.895825866375</v>
      </c>
      <c r="D389" s="55">
        <f t="shared" si="15"/>
        <v>878817.5653266561</v>
      </c>
      <c r="F389" s="51">
        <f t="shared" si="16"/>
        <v>0</v>
      </c>
      <c r="G389" s="3">
        <f>COUNTIF($B$9:B389,B389)</f>
        <v>95</v>
      </c>
    </row>
    <row r="390" spans="1:6" ht="15" customHeight="1">
      <c r="A390" s="56">
        <f>DATE(YEAR(A386),MONTH(A386)+2,1-1)</f>
        <v>42766</v>
      </c>
      <c r="B390" s="3" t="str">
        <f t="shared" si="17"/>
        <v>Interest</v>
      </c>
      <c r="C390" s="34">
        <f>(D386*$B$5/365*F387)+(D387*$B$5/365*F388)+(D388*$B$5/365*F389)+(D389*$B$5/365*F390)</f>
        <v>11201.306474363919</v>
      </c>
      <c r="D390" s="55">
        <f t="shared" si="15"/>
        <v>890018.87180102</v>
      </c>
      <c r="F390" s="51">
        <f t="shared" si="16"/>
        <v>30</v>
      </c>
    </row>
    <row r="391" spans="1:6" ht="15" customHeight="1">
      <c r="A391" s="56">
        <f>DATE(YEAR(A387),MONTH(A387)+1,1)</f>
        <v>42767</v>
      </c>
      <c r="B391" s="3" t="str">
        <f t="shared" si="17"/>
        <v>Admin Fee</v>
      </c>
      <c r="C391" s="34">
        <f>$G$4</f>
        <v>40</v>
      </c>
      <c r="D391" s="55">
        <f t="shared" si="15"/>
        <v>890058.87180102</v>
      </c>
      <c r="F391" s="51">
        <f t="shared" si="16"/>
        <v>1</v>
      </c>
    </row>
    <row r="392" spans="1:6" ht="15" customHeight="1">
      <c r="A392" s="56">
        <f>DATE(YEAR(A388),MONTH(A388)+1,1)</f>
        <v>42767</v>
      </c>
      <c r="B392" s="3" t="str">
        <f t="shared" si="17"/>
        <v>Insurance</v>
      </c>
      <c r="C392" s="34">
        <f>$G$3</f>
        <v>150</v>
      </c>
      <c r="D392" s="55">
        <f t="shared" si="15"/>
        <v>890208.87180102</v>
      </c>
      <c r="F392" s="51">
        <f t="shared" si="16"/>
        <v>0</v>
      </c>
    </row>
    <row r="393" spans="1:7" ht="15" customHeight="1">
      <c r="A393" s="56">
        <f>DATE(YEAR(A389),MONTH(A389)+1,$D$4)</f>
        <v>42767</v>
      </c>
      <c r="B393" s="3" t="str">
        <f t="shared" si="17"/>
        <v>Debit Order / Payment</v>
      </c>
      <c r="C393" s="34">
        <f>-$B$6-C391-C392</f>
        <v>-13357.895825866375</v>
      </c>
      <c r="D393" s="55">
        <f t="shared" si="15"/>
        <v>876850.9759751536</v>
      </c>
      <c r="F393" s="51">
        <f t="shared" si="16"/>
        <v>0</v>
      </c>
      <c r="G393" s="3">
        <f>COUNTIF($B$9:B393,B393)</f>
        <v>96</v>
      </c>
    </row>
    <row r="394" spans="1:6" ht="15" customHeight="1">
      <c r="A394" s="56">
        <f>DATE(YEAR(A390),MONTH(A390)+2,1-1)</f>
        <v>42794</v>
      </c>
      <c r="B394" s="3" t="str">
        <f t="shared" si="17"/>
        <v>Interest</v>
      </c>
      <c r="C394" s="34">
        <f>(D390*$B$5/365*F391)+(D391*$B$5/365*F392)+(D392*$B$5/365*F393)+(D393*$B$5/365*F394)</f>
        <v>10095.203516354863</v>
      </c>
      <c r="D394" s="55">
        <f t="shared" si="15"/>
        <v>886946.1794915085</v>
      </c>
      <c r="F394" s="51">
        <f t="shared" si="16"/>
        <v>27</v>
      </c>
    </row>
    <row r="395" spans="1:6" ht="15" customHeight="1">
      <c r="A395" s="56">
        <f>DATE(YEAR(A391),MONTH(A391)+1,1)</f>
        <v>42795</v>
      </c>
      <c r="B395" s="3" t="str">
        <f t="shared" si="17"/>
        <v>Admin Fee</v>
      </c>
      <c r="C395" s="34">
        <f>$G$4</f>
        <v>40</v>
      </c>
      <c r="D395" s="55">
        <f aca="true" t="shared" si="18" ref="D395:D458">D394+C395</f>
        <v>886986.1794915085</v>
      </c>
      <c r="F395" s="51">
        <f aca="true" t="shared" si="19" ref="F395:F458">A395-A394</f>
        <v>1</v>
      </c>
    </row>
    <row r="396" spans="1:6" ht="15" customHeight="1">
      <c r="A396" s="56">
        <f>DATE(YEAR(A392),MONTH(A392)+1,1)</f>
        <v>42795</v>
      </c>
      <c r="B396" s="3" t="str">
        <f t="shared" si="17"/>
        <v>Insurance</v>
      </c>
      <c r="C396" s="34">
        <f>$G$3</f>
        <v>150</v>
      </c>
      <c r="D396" s="55">
        <f t="shared" si="18"/>
        <v>887136.1794915085</v>
      </c>
      <c r="F396" s="51">
        <f t="shared" si="19"/>
        <v>0</v>
      </c>
    </row>
    <row r="397" spans="1:7" ht="15" customHeight="1">
      <c r="A397" s="56">
        <f>DATE(YEAR(A393),MONTH(A393)+1,$D$4)</f>
        <v>42795</v>
      </c>
      <c r="B397" s="3" t="str">
        <f t="shared" si="17"/>
        <v>Debit Order / Payment</v>
      </c>
      <c r="C397" s="34">
        <f>-$B$6-C395-C396</f>
        <v>-13357.895825866375</v>
      </c>
      <c r="D397" s="55">
        <f t="shared" si="18"/>
        <v>873778.2836656421</v>
      </c>
      <c r="F397" s="51">
        <f t="shared" si="19"/>
        <v>0</v>
      </c>
      <c r="G397" s="3">
        <f>COUNTIF($B$9:B397,B397)</f>
        <v>97</v>
      </c>
    </row>
    <row r="398" spans="1:6" ht="15" customHeight="1">
      <c r="A398" s="56">
        <f>DATE(YEAR(A394),MONTH(A394)+2,1-1)</f>
        <v>42825</v>
      </c>
      <c r="B398" s="3" t="str">
        <f t="shared" si="17"/>
        <v>Interest</v>
      </c>
      <c r="C398" s="34">
        <f>(D394*$B$5/365*F395)+(D395*$B$5/365*F396)+(D396*$B$5/365*F397)+(D397*$B$5/365*F398)</f>
        <v>11137.107406627712</v>
      </c>
      <c r="D398" s="55">
        <f t="shared" si="18"/>
        <v>884915.3910722699</v>
      </c>
      <c r="F398" s="51">
        <f t="shared" si="19"/>
        <v>30</v>
      </c>
    </row>
    <row r="399" spans="1:6" ht="15" customHeight="1">
      <c r="A399" s="56">
        <f>DATE(YEAR(A395),MONTH(A395)+1,1)</f>
        <v>42826</v>
      </c>
      <c r="B399" s="3" t="str">
        <f t="shared" si="17"/>
        <v>Admin Fee</v>
      </c>
      <c r="C399" s="34">
        <f>$G$4</f>
        <v>40</v>
      </c>
      <c r="D399" s="55">
        <f t="shared" si="18"/>
        <v>884955.3910722699</v>
      </c>
      <c r="F399" s="51">
        <f t="shared" si="19"/>
        <v>1</v>
      </c>
    </row>
    <row r="400" spans="1:6" ht="15" customHeight="1">
      <c r="A400" s="56">
        <f>DATE(YEAR(A396),MONTH(A396)+1,1)</f>
        <v>42826</v>
      </c>
      <c r="B400" s="3" t="str">
        <f aca="true" t="shared" si="20" ref="B400:B463">B396</f>
        <v>Insurance</v>
      </c>
      <c r="C400" s="34">
        <f>$G$3</f>
        <v>150</v>
      </c>
      <c r="D400" s="55">
        <f t="shared" si="18"/>
        <v>885105.3910722699</v>
      </c>
      <c r="F400" s="51">
        <f t="shared" si="19"/>
        <v>0</v>
      </c>
    </row>
    <row r="401" spans="1:7" ht="15" customHeight="1">
      <c r="A401" s="56">
        <f>DATE(YEAR(A397),MONTH(A397)+1,$D$4)</f>
        <v>42826</v>
      </c>
      <c r="B401" s="3" t="str">
        <f t="shared" si="20"/>
        <v>Debit Order / Payment</v>
      </c>
      <c r="C401" s="34">
        <f>-$B$6-C399-C400</f>
        <v>-13357.895825866375</v>
      </c>
      <c r="D401" s="55">
        <f t="shared" si="18"/>
        <v>871747.4952464035</v>
      </c>
      <c r="F401" s="51">
        <f t="shared" si="19"/>
        <v>0</v>
      </c>
      <c r="G401" s="3">
        <f>COUNTIF($B$9:B401,B401)</f>
        <v>98</v>
      </c>
    </row>
    <row r="402" spans="1:6" ht="15" customHeight="1">
      <c r="A402" s="56">
        <f>DATE(YEAR(A398),MONTH(A398)+2,1-1)</f>
        <v>42855</v>
      </c>
      <c r="B402" s="3" t="str">
        <f t="shared" si="20"/>
        <v>Interest</v>
      </c>
      <c r="C402" s="34">
        <f>(D398*$B$5/365*F399)+(D399*$B$5/365*F400)+(D400*$B$5/365*F401)+(D401*$B$5/365*F402)</f>
        <v>10752.983323240262</v>
      </c>
      <c r="D402" s="55">
        <f t="shared" si="18"/>
        <v>882500.4785696438</v>
      </c>
      <c r="F402" s="51">
        <f t="shared" si="19"/>
        <v>29</v>
      </c>
    </row>
    <row r="403" spans="1:6" ht="15" customHeight="1">
      <c r="A403" s="56">
        <f>DATE(YEAR(A399),MONTH(A399)+1,1)</f>
        <v>42856</v>
      </c>
      <c r="B403" s="3" t="str">
        <f t="shared" si="20"/>
        <v>Admin Fee</v>
      </c>
      <c r="C403" s="34">
        <f>$G$4</f>
        <v>40</v>
      </c>
      <c r="D403" s="55">
        <f t="shared" si="18"/>
        <v>882540.4785696438</v>
      </c>
      <c r="F403" s="51">
        <f t="shared" si="19"/>
        <v>1</v>
      </c>
    </row>
    <row r="404" spans="1:6" ht="15" customHeight="1">
      <c r="A404" s="56">
        <f>DATE(YEAR(A400),MONTH(A400)+1,1)</f>
        <v>42856</v>
      </c>
      <c r="B404" s="3" t="str">
        <f t="shared" si="20"/>
        <v>Insurance</v>
      </c>
      <c r="C404" s="34">
        <f>$G$3</f>
        <v>150</v>
      </c>
      <c r="D404" s="55">
        <f t="shared" si="18"/>
        <v>882690.4785696438</v>
      </c>
      <c r="F404" s="51">
        <f t="shared" si="19"/>
        <v>0</v>
      </c>
    </row>
    <row r="405" spans="1:7" ht="15" customHeight="1">
      <c r="A405" s="56">
        <f>DATE(YEAR(A401),MONTH(A401)+1,$D$4)</f>
        <v>42856</v>
      </c>
      <c r="B405" s="3" t="str">
        <f t="shared" si="20"/>
        <v>Debit Order / Payment</v>
      </c>
      <c r="C405" s="34">
        <f>-$B$6-C403-C404</f>
        <v>-13357.895825866375</v>
      </c>
      <c r="D405" s="55">
        <f t="shared" si="18"/>
        <v>869332.5827437774</v>
      </c>
      <c r="F405" s="51">
        <f t="shared" si="19"/>
        <v>0</v>
      </c>
      <c r="G405" s="3">
        <f>COUNTIF($B$9:B405,B405)</f>
        <v>99</v>
      </c>
    </row>
    <row r="406" spans="1:6" ht="15" customHeight="1">
      <c r="A406" s="56">
        <f>DATE(YEAR(A402),MONTH(A402)+2,1-1)</f>
        <v>42886</v>
      </c>
      <c r="B406" s="3" t="str">
        <f t="shared" si="20"/>
        <v>Interest</v>
      </c>
      <c r="C406" s="34">
        <f>(D402*$B$5/365*F403)+(D403*$B$5/365*F404)+(D404*$B$5/365*F405)+(D405*$B$5/365*F406)</f>
        <v>11080.47039488341</v>
      </c>
      <c r="D406" s="55">
        <f t="shared" si="18"/>
        <v>880413.0531386608</v>
      </c>
      <c r="F406" s="51">
        <f t="shared" si="19"/>
        <v>30</v>
      </c>
    </row>
    <row r="407" spans="1:6" ht="15" customHeight="1">
      <c r="A407" s="56">
        <f>DATE(YEAR(A403),MONTH(A403)+1,1)</f>
        <v>42887</v>
      </c>
      <c r="B407" s="3" t="str">
        <f t="shared" si="20"/>
        <v>Admin Fee</v>
      </c>
      <c r="C407" s="34">
        <f>$G$4</f>
        <v>40</v>
      </c>
      <c r="D407" s="55">
        <f t="shared" si="18"/>
        <v>880453.0531386608</v>
      </c>
      <c r="F407" s="51">
        <f t="shared" si="19"/>
        <v>1</v>
      </c>
    </row>
    <row r="408" spans="1:6" ht="15" customHeight="1">
      <c r="A408" s="56">
        <f>DATE(YEAR(A404),MONTH(A404)+1,1)</f>
        <v>42887</v>
      </c>
      <c r="B408" s="3" t="str">
        <f t="shared" si="20"/>
        <v>Insurance</v>
      </c>
      <c r="C408" s="34">
        <f>$G$3</f>
        <v>150</v>
      </c>
      <c r="D408" s="55">
        <f t="shared" si="18"/>
        <v>880603.0531386608</v>
      </c>
      <c r="F408" s="51">
        <f t="shared" si="19"/>
        <v>0</v>
      </c>
    </row>
    <row r="409" spans="1:7" ht="15" customHeight="1">
      <c r="A409" s="56">
        <f>DATE(YEAR(A405),MONTH(A405)+1,$D$4)</f>
        <v>42887</v>
      </c>
      <c r="B409" s="3" t="str">
        <f t="shared" si="20"/>
        <v>Debit Order / Payment</v>
      </c>
      <c r="C409" s="34">
        <f>-$B$6-C407-C408</f>
        <v>-13357.895825866375</v>
      </c>
      <c r="D409" s="55">
        <f t="shared" si="18"/>
        <v>867245.1573127945</v>
      </c>
      <c r="F409" s="51">
        <f t="shared" si="19"/>
        <v>0</v>
      </c>
      <c r="G409" s="3">
        <f>COUNTIF($B$9:B409,B409)</f>
        <v>100</v>
      </c>
    </row>
    <row r="410" spans="1:6" ht="15" customHeight="1">
      <c r="A410" s="56">
        <f>DATE(YEAR(A406),MONTH(A406)+2,1-1)</f>
        <v>42916</v>
      </c>
      <c r="B410" s="3" t="str">
        <f t="shared" si="20"/>
        <v>Interest</v>
      </c>
      <c r="C410" s="34">
        <f>(D406*$B$5/365*F407)+(D407*$B$5/365*F408)+(D408*$B$5/365*F409)+(D409*$B$5/365*F410)</f>
        <v>10697.475047346452</v>
      </c>
      <c r="D410" s="55">
        <f t="shared" si="18"/>
        <v>877942.6323601409</v>
      </c>
      <c r="F410" s="51">
        <f t="shared" si="19"/>
        <v>29</v>
      </c>
    </row>
    <row r="411" spans="1:6" ht="15" customHeight="1">
      <c r="A411" s="56">
        <f>DATE(YEAR(A407),MONTH(A407)+1,1)</f>
        <v>42917</v>
      </c>
      <c r="B411" s="3" t="str">
        <f t="shared" si="20"/>
        <v>Admin Fee</v>
      </c>
      <c r="C411" s="34">
        <f>$G$4</f>
        <v>40</v>
      </c>
      <c r="D411" s="55">
        <f t="shared" si="18"/>
        <v>877982.6323601409</v>
      </c>
      <c r="F411" s="51">
        <f t="shared" si="19"/>
        <v>1</v>
      </c>
    </row>
    <row r="412" spans="1:6" ht="15" customHeight="1">
      <c r="A412" s="56">
        <f>DATE(YEAR(A408),MONTH(A408)+1,1)</f>
        <v>42917</v>
      </c>
      <c r="B412" s="3" t="str">
        <f t="shared" si="20"/>
        <v>Insurance</v>
      </c>
      <c r="C412" s="34">
        <f>$G$3</f>
        <v>150</v>
      </c>
      <c r="D412" s="55">
        <f t="shared" si="18"/>
        <v>878132.6323601409</v>
      </c>
      <c r="F412" s="51">
        <f t="shared" si="19"/>
        <v>0</v>
      </c>
    </row>
    <row r="413" spans="1:7" ht="15" customHeight="1">
      <c r="A413" s="56">
        <f>DATE(YEAR(A409),MONTH(A409)+1,$D$4)</f>
        <v>42917</v>
      </c>
      <c r="B413" s="3" t="str">
        <f t="shared" si="20"/>
        <v>Debit Order / Payment</v>
      </c>
      <c r="C413" s="34">
        <f>-$B$6-C411-C412</f>
        <v>-13357.895825866375</v>
      </c>
      <c r="D413" s="55">
        <f t="shared" si="18"/>
        <v>864774.7365342745</v>
      </c>
      <c r="F413" s="51">
        <f t="shared" si="19"/>
        <v>0</v>
      </c>
      <c r="G413" s="3">
        <f>COUNTIF($B$9:B413,B413)</f>
        <v>101</v>
      </c>
    </row>
    <row r="414" spans="1:6" ht="15" customHeight="1">
      <c r="A414" s="56">
        <f>DATE(YEAR(A410),MONTH(A410)+2,1-1)</f>
        <v>42947</v>
      </c>
      <c r="B414" s="3" t="str">
        <f t="shared" si="20"/>
        <v>Interest</v>
      </c>
      <c r="C414" s="34">
        <f>(D410*$B$5/365*F411)+(D411*$B$5/365*F412)+(D412*$B$5/365*F413)+(D413*$B$5/365*F414)</f>
        <v>11022.404682899332</v>
      </c>
      <c r="D414" s="55">
        <f t="shared" si="18"/>
        <v>875797.1412171739</v>
      </c>
      <c r="F414" s="51">
        <f t="shared" si="19"/>
        <v>30</v>
      </c>
    </row>
    <row r="415" spans="1:6" ht="15" customHeight="1">
      <c r="A415" s="56">
        <f>DATE(YEAR(A411),MONTH(A411)+1,1)</f>
        <v>42948</v>
      </c>
      <c r="B415" s="3" t="str">
        <f t="shared" si="20"/>
        <v>Admin Fee</v>
      </c>
      <c r="C415" s="34">
        <f>$G$4</f>
        <v>40</v>
      </c>
      <c r="D415" s="55">
        <f t="shared" si="18"/>
        <v>875837.1412171739</v>
      </c>
      <c r="F415" s="51">
        <f t="shared" si="19"/>
        <v>1</v>
      </c>
    </row>
    <row r="416" spans="1:6" ht="15" customHeight="1">
      <c r="A416" s="56">
        <f>DATE(YEAR(A412),MONTH(A412)+1,1)</f>
        <v>42948</v>
      </c>
      <c r="B416" s="3" t="str">
        <f t="shared" si="20"/>
        <v>Insurance</v>
      </c>
      <c r="C416" s="34">
        <f>$G$3</f>
        <v>150</v>
      </c>
      <c r="D416" s="55">
        <f t="shared" si="18"/>
        <v>875987.1412171739</v>
      </c>
      <c r="F416" s="51">
        <f t="shared" si="19"/>
        <v>0</v>
      </c>
    </row>
    <row r="417" spans="1:7" ht="15" customHeight="1">
      <c r="A417" s="56">
        <f>DATE(YEAR(A413),MONTH(A413)+1,$D$4)</f>
        <v>42948</v>
      </c>
      <c r="B417" s="3" t="str">
        <f t="shared" si="20"/>
        <v>Debit Order / Payment</v>
      </c>
      <c r="C417" s="34">
        <f>-$B$6-C415-C416</f>
        <v>-13357.895825866375</v>
      </c>
      <c r="D417" s="55">
        <f t="shared" si="18"/>
        <v>862629.2453913075</v>
      </c>
      <c r="F417" s="51">
        <f t="shared" si="19"/>
        <v>0</v>
      </c>
      <c r="G417" s="3">
        <f>COUNTIF($B$9:B417,B417)</f>
        <v>102</v>
      </c>
    </row>
    <row r="418" spans="1:6" ht="15" customHeight="1">
      <c r="A418" s="56">
        <f>DATE(YEAR(A414),MONTH(A414)+2,1-1)</f>
        <v>42978</v>
      </c>
      <c r="B418" s="3" t="str">
        <f t="shared" si="20"/>
        <v>Interest</v>
      </c>
      <c r="C418" s="34">
        <f>(D414*$B$5/365*F415)+(D415*$B$5/365*F416)+(D416*$B$5/365*F417)+(D417*$B$5/365*F418)</f>
        <v>10995.071713543726</v>
      </c>
      <c r="D418" s="55">
        <f t="shared" si="18"/>
        <v>873624.3171048512</v>
      </c>
      <c r="F418" s="51">
        <f t="shared" si="19"/>
        <v>30</v>
      </c>
    </row>
    <row r="419" spans="1:6" ht="15" customHeight="1">
      <c r="A419" s="56">
        <f>DATE(YEAR(A415),MONTH(A415)+1,1)</f>
        <v>42979</v>
      </c>
      <c r="B419" s="3" t="str">
        <f t="shared" si="20"/>
        <v>Admin Fee</v>
      </c>
      <c r="C419" s="34">
        <f>$G$4</f>
        <v>40</v>
      </c>
      <c r="D419" s="55">
        <f t="shared" si="18"/>
        <v>873664.3171048512</v>
      </c>
      <c r="F419" s="51">
        <f t="shared" si="19"/>
        <v>1</v>
      </c>
    </row>
    <row r="420" spans="1:6" ht="15" customHeight="1">
      <c r="A420" s="56">
        <f>DATE(YEAR(A416),MONTH(A416)+1,1)</f>
        <v>42979</v>
      </c>
      <c r="B420" s="3" t="str">
        <f t="shared" si="20"/>
        <v>Insurance</v>
      </c>
      <c r="C420" s="34">
        <f>$G$3</f>
        <v>150</v>
      </c>
      <c r="D420" s="55">
        <f t="shared" si="18"/>
        <v>873814.3171048512</v>
      </c>
      <c r="F420" s="51">
        <f t="shared" si="19"/>
        <v>0</v>
      </c>
    </row>
    <row r="421" spans="1:7" ht="15" customHeight="1">
      <c r="A421" s="56">
        <f>DATE(YEAR(A417),MONTH(A417)+1,$D$4)</f>
        <v>42979</v>
      </c>
      <c r="B421" s="3" t="str">
        <f t="shared" si="20"/>
        <v>Debit Order / Payment</v>
      </c>
      <c r="C421" s="34">
        <f>-$B$6-C419-C420</f>
        <v>-13357.895825866375</v>
      </c>
      <c r="D421" s="55">
        <f t="shared" si="18"/>
        <v>860456.4212789849</v>
      </c>
      <c r="F421" s="51">
        <f t="shared" si="19"/>
        <v>0</v>
      </c>
      <c r="G421" s="3">
        <f>COUNTIF($B$9:B421,B421)</f>
        <v>103</v>
      </c>
    </row>
    <row r="422" spans="1:6" ht="15" customHeight="1">
      <c r="A422" s="56">
        <f>DATE(YEAR(A418),MONTH(A418)+2,1-1)</f>
        <v>43008</v>
      </c>
      <c r="B422" s="3" t="str">
        <f t="shared" si="20"/>
        <v>Interest</v>
      </c>
      <c r="C422" s="34">
        <f>(D418*$B$5/365*F419)+(D419*$B$5/365*F420)+(D420*$B$5/365*F421)+(D421*$B$5/365*F422)</f>
        <v>10613.778301724142</v>
      </c>
      <c r="D422" s="55">
        <f t="shared" si="18"/>
        <v>871070.199580709</v>
      </c>
      <c r="F422" s="51">
        <f t="shared" si="19"/>
        <v>29</v>
      </c>
    </row>
    <row r="423" spans="1:6" ht="15" customHeight="1">
      <c r="A423" s="56">
        <f>DATE(YEAR(A419),MONTH(A419)+1,1)</f>
        <v>43009</v>
      </c>
      <c r="B423" s="3" t="str">
        <f t="shared" si="20"/>
        <v>Admin Fee</v>
      </c>
      <c r="C423" s="34">
        <f>$G$4</f>
        <v>40</v>
      </c>
      <c r="D423" s="55">
        <f t="shared" si="18"/>
        <v>871110.199580709</v>
      </c>
      <c r="F423" s="51">
        <f t="shared" si="19"/>
        <v>1</v>
      </c>
    </row>
    <row r="424" spans="1:6" ht="15" customHeight="1">
      <c r="A424" s="56">
        <f>DATE(YEAR(A420),MONTH(A420)+1,1)</f>
        <v>43009</v>
      </c>
      <c r="B424" s="3" t="str">
        <f t="shared" si="20"/>
        <v>Insurance</v>
      </c>
      <c r="C424" s="34">
        <f>$G$3</f>
        <v>150</v>
      </c>
      <c r="D424" s="55">
        <f t="shared" si="18"/>
        <v>871260.199580709</v>
      </c>
      <c r="F424" s="51">
        <f t="shared" si="19"/>
        <v>0</v>
      </c>
    </row>
    <row r="425" spans="1:7" ht="15" customHeight="1">
      <c r="A425" s="56">
        <f>DATE(YEAR(A421),MONTH(A421)+1,$D$4)</f>
        <v>43009</v>
      </c>
      <c r="B425" s="3" t="str">
        <f t="shared" si="20"/>
        <v>Debit Order / Payment</v>
      </c>
      <c r="C425" s="34">
        <f>-$B$6-C423-C424</f>
        <v>-13357.895825866375</v>
      </c>
      <c r="D425" s="55">
        <f t="shared" si="18"/>
        <v>857902.3037548426</v>
      </c>
      <c r="F425" s="51">
        <f t="shared" si="19"/>
        <v>0</v>
      </c>
      <c r="G425" s="3">
        <f>COUNTIF($B$9:B425,B425)</f>
        <v>104</v>
      </c>
    </row>
    <row r="426" spans="1:6" ht="15" customHeight="1">
      <c r="A426" s="56">
        <f>DATE(YEAR(A422),MONTH(A422)+2,1-1)</f>
        <v>43039</v>
      </c>
      <c r="B426" s="3" t="str">
        <f t="shared" si="20"/>
        <v>Interest</v>
      </c>
      <c r="C426" s="34">
        <f>(D422*$B$5/365*F423)+(D423*$B$5/365*F424)+(D424*$B$5/365*F425)+(D425*$B$5/365*F426)</f>
        <v>10934.851772147666</v>
      </c>
      <c r="D426" s="55">
        <f t="shared" si="18"/>
        <v>868837.1555269903</v>
      </c>
      <c r="F426" s="51">
        <f t="shared" si="19"/>
        <v>30</v>
      </c>
    </row>
    <row r="427" spans="1:6" ht="15" customHeight="1">
      <c r="A427" s="56">
        <f>DATE(YEAR(A423),MONTH(A423)+1,1)</f>
        <v>43040</v>
      </c>
      <c r="B427" s="3" t="str">
        <f t="shared" si="20"/>
        <v>Admin Fee</v>
      </c>
      <c r="C427" s="34">
        <f>$G$4</f>
        <v>40</v>
      </c>
      <c r="D427" s="55">
        <f t="shared" si="18"/>
        <v>868877.1555269903</v>
      </c>
      <c r="F427" s="51">
        <f t="shared" si="19"/>
        <v>1</v>
      </c>
    </row>
    <row r="428" spans="1:6" ht="15" customHeight="1">
      <c r="A428" s="56">
        <f>DATE(YEAR(A424),MONTH(A424)+1,1)</f>
        <v>43040</v>
      </c>
      <c r="B428" s="3" t="str">
        <f t="shared" si="20"/>
        <v>Insurance</v>
      </c>
      <c r="C428" s="34">
        <f>$G$3</f>
        <v>150</v>
      </c>
      <c r="D428" s="55">
        <f t="shared" si="18"/>
        <v>869027.1555269903</v>
      </c>
      <c r="F428" s="51">
        <f t="shared" si="19"/>
        <v>0</v>
      </c>
    </row>
    <row r="429" spans="1:7" ht="15" customHeight="1">
      <c r="A429" s="56">
        <f>DATE(YEAR(A425),MONTH(A425)+1,$D$4)</f>
        <v>43040</v>
      </c>
      <c r="B429" s="3" t="str">
        <f t="shared" si="20"/>
        <v>Debit Order / Payment</v>
      </c>
      <c r="C429" s="34">
        <f>-$B$6-C427-C428</f>
        <v>-13357.895825866375</v>
      </c>
      <c r="D429" s="55">
        <f t="shared" si="18"/>
        <v>855669.2597011239</v>
      </c>
      <c r="F429" s="51">
        <f t="shared" si="19"/>
        <v>0</v>
      </c>
      <c r="G429" s="3">
        <f>COUNTIF($B$9:B429,B429)</f>
        <v>105</v>
      </c>
    </row>
    <row r="430" spans="1:6" ht="15" customHeight="1">
      <c r="A430" s="56">
        <f>DATE(YEAR(A426),MONTH(A426)+2,1-1)</f>
        <v>43069</v>
      </c>
      <c r="B430" s="3" t="str">
        <f t="shared" si="20"/>
        <v>Interest</v>
      </c>
      <c r="C430" s="34">
        <f>(D426*$B$5/365*F427)+(D427*$B$5/365*F428)+(D428*$B$5/365*F429)+(D429*$B$5/365*F430)</f>
        <v>10554.758501449145</v>
      </c>
      <c r="D430" s="55">
        <f t="shared" si="18"/>
        <v>866224.0182025731</v>
      </c>
      <c r="F430" s="51">
        <f t="shared" si="19"/>
        <v>29</v>
      </c>
    </row>
    <row r="431" spans="1:6" ht="15" customHeight="1">
      <c r="A431" s="56">
        <f>DATE(YEAR(A427),MONTH(A427)+1,1)</f>
        <v>43070</v>
      </c>
      <c r="B431" s="3" t="str">
        <f t="shared" si="20"/>
        <v>Admin Fee</v>
      </c>
      <c r="C431" s="34">
        <f>$G$4</f>
        <v>40</v>
      </c>
      <c r="D431" s="55">
        <f t="shared" si="18"/>
        <v>866264.0182025731</v>
      </c>
      <c r="F431" s="51">
        <f t="shared" si="19"/>
        <v>1</v>
      </c>
    </row>
    <row r="432" spans="1:6" ht="15" customHeight="1">
      <c r="A432" s="56">
        <f>DATE(YEAR(A428),MONTH(A428)+1,1)</f>
        <v>43070</v>
      </c>
      <c r="B432" s="3" t="str">
        <f t="shared" si="20"/>
        <v>Insurance</v>
      </c>
      <c r="C432" s="34">
        <f>$G$3</f>
        <v>150</v>
      </c>
      <c r="D432" s="55">
        <f t="shared" si="18"/>
        <v>866414.0182025731</v>
      </c>
      <c r="F432" s="51">
        <f t="shared" si="19"/>
        <v>0</v>
      </c>
    </row>
    <row r="433" spans="1:7" ht="15" customHeight="1">
      <c r="A433" s="56">
        <f>DATE(YEAR(A429),MONTH(A429)+1,$D$4)</f>
        <v>43070</v>
      </c>
      <c r="B433" s="3" t="str">
        <f t="shared" si="20"/>
        <v>Debit Order / Payment</v>
      </c>
      <c r="C433" s="34">
        <f>-$B$6-C431-C432</f>
        <v>-13357.895825866375</v>
      </c>
      <c r="D433" s="55">
        <f t="shared" si="18"/>
        <v>853056.1223767067</v>
      </c>
      <c r="F433" s="51">
        <f t="shared" si="19"/>
        <v>0</v>
      </c>
      <c r="G433" s="3">
        <f>COUNTIF($B$9:B433,B433)</f>
        <v>106</v>
      </c>
    </row>
    <row r="434" spans="1:6" ht="15" customHeight="1">
      <c r="A434" s="56">
        <f>DATE(YEAR(A430),MONTH(A430)+2,1-1)</f>
        <v>43100</v>
      </c>
      <c r="B434" s="3" t="str">
        <f t="shared" si="20"/>
        <v>Interest</v>
      </c>
      <c r="C434" s="34">
        <f>(D430*$B$5/365*F431)+(D431*$B$5/365*F432)+(D432*$B$5/365*F433)+(D433*$B$5/365*F434)</f>
        <v>10873.112749111138</v>
      </c>
      <c r="D434" s="55">
        <f t="shared" si="18"/>
        <v>863929.2351258178</v>
      </c>
      <c r="F434" s="51">
        <f t="shared" si="19"/>
        <v>30</v>
      </c>
    </row>
    <row r="435" spans="1:6" ht="15" customHeight="1">
      <c r="A435" s="56">
        <f>DATE(YEAR(A431),MONTH(A431)+1,1)</f>
        <v>43101</v>
      </c>
      <c r="B435" s="3" t="str">
        <f t="shared" si="20"/>
        <v>Admin Fee</v>
      </c>
      <c r="C435" s="34">
        <f>$G$4</f>
        <v>40</v>
      </c>
      <c r="D435" s="55">
        <f t="shared" si="18"/>
        <v>863969.2351258178</v>
      </c>
      <c r="F435" s="51">
        <f t="shared" si="19"/>
        <v>1</v>
      </c>
    </row>
    <row r="436" spans="1:6" ht="15" customHeight="1">
      <c r="A436" s="56">
        <f>DATE(YEAR(A432),MONTH(A432)+1,1)</f>
        <v>43101</v>
      </c>
      <c r="B436" s="3" t="str">
        <f t="shared" si="20"/>
        <v>Insurance</v>
      </c>
      <c r="C436" s="34">
        <f>$G$3</f>
        <v>150</v>
      </c>
      <c r="D436" s="55">
        <f t="shared" si="18"/>
        <v>864119.2351258178</v>
      </c>
      <c r="F436" s="51">
        <f t="shared" si="19"/>
        <v>0</v>
      </c>
    </row>
    <row r="437" spans="1:7" ht="15" customHeight="1">
      <c r="A437" s="56">
        <f>DATE(YEAR(A433),MONTH(A433)+1,$D$4)</f>
        <v>43101</v>
      </c>
      <c r="B437" s="3" t="str">
        <f t="shared" si="20"/>
        <v>Debit Order / Payment</v>
      </c>
      <c r="C437" s="34">
        <f>-$B$6-C435-C436</f>
        <v>-13357.895825866375</v>
      </c>
      <c r="D437" s="55">
        <f t="shared" si="18"/>
        <v>850761.3392999514</v>
      </c>
      <c r="F437" s="51">
        <f t="shared" si="19"/>
        <v>0</v>
      </c>
      <c r="G437" s="3">
        <f>COUNTIF($B$9:B437,B437)</f>
        <v>107</v>
      </c>
    </row>
    <row r="438" spans="1:6" ht="15" customHeight="1">
      <c r="A438" s="56">
        <f>DATE(YEAR(A434),MONTH(A434)+2,1-1)</f>
        <v>43131</v>
      </c>
      <c r="B438" s="3" t="str">
        <f t="shared" si="20"/>
        <v>Interest</v>
      </c>
      <c r="C438" s="34">
        <f>(D434*$B$5/365*F435)+(D435*$B$5/365*F436)+(D436*$B$5/365*F437)+(D437*$B$5/365*F438)</f>
        <v>10843.877841420968</v>
      </c>
      <c r="D438" s="55">
        <f t="shared" si="18"/>
        <v>861605.2171413724</v>
      </c>
      <c r="F438" s="51">
        <f t="shared" si="19"/>
        <v>30</v>
      </c>
    </row>
    <row r="439" spans="1:6" ht="15" customHeight="1">
      <c r="A439" s="56">
        <f>DATE(YEAR(A435),MONTH(A435)+1,1)</f>
        <v>43132</v>
      </c>
      <c r="B439" s="3" t="str">
        <f t="shared" si="20"/>
        <v>Admin Fee</v>
      </c>
      <c r="C439" s="34">
        <f>$G$4</f>
        <v>40</v>
      </c>
      <c r="D439" s="55">
        <f t="shared" si="18"/>
        <v>861645.2171413724</v>
      </c>
      <c r="F439" s="51">
        <f t="shared" si="19"/>
        <v>1</v>
      </c>
    </row>
    <row r="440" spans="1:6" ht="15" customHeight="1">
      <c r="A440" s="56">
        <f>DATE(YEAR(A436),MONTH(A436)+1,1)</f>
        <v>43132</v>
      </c>
      <c r="B440" s="3" t="str">
        <f t="shared" si="20"/>
        <v>Insurance</v>
      </c>
      <c r="C440" s="34">
        <f>$G$3</f>
        <v>150</v>
      </c>
      <c r="D440" s="55">
        <f t="shared" si="18"/>
        <v>861795.2171413724</v>
      </c>
      <c r="F440" s="51">
        <f t="shared" si="19"/>
        <v>0</v>
      </c>
    </row>
    <row r="441" spans="1:7" ht="15" customHeight="1">
      <c r="A441" s="56">
        <f>DATE(YEAR(A437),MONTH(A437)+1,$D$4)</f>
        <v>43132</v>
      </c>
      <c r="B441" s="3" t="str">
        <f t="shared" si="20"/>
        <v>Debit Order / Payment</v>
      </c>
      <c r="C441" s="34">
        <f>-$B$6-C439-C440</f>
        <v>-13357.895825866375</v>
      </c>
      <c r="D441" s="55">
        <f t="shared" si="18"/>
        <v>848437.321315506</v>
      </c>
      <c r="F441" s="51">
        <f t="shared" si="19"/>
        <v>0</v>
      </c>
      <c r="G441" s="3">
        <f>COUNTIF($B$9:B441,B441)</f>
        <v>108</v>
      </c>
    </row>
    <row r="442" spans="1:6" ht="15" customHeight="1">
      <c r="A442" s="56">
        <f>DATE(YEAR(A438),MONTH(A438)+2,1-1)</f>
        <v>43159</v>
      </c>
      <c r="B442" s="3" t="str">
        <f t="shared" si="20"/>
        <v>Interest</v>
      </c>
      <c r="C442" s="34">
        <f>(D438*$B$5/365*F439)+(D439*$B$5/365*F440)+(D440*$B$5/365*F441)+(D441*$B$5/365*F442)</f>
        <v>9768.251873695905</v>
      </c>
      <c r="D442" s="55">
        <f t="shared" si="18"/>
        <v>858205.5731892019</v>
      </c>
      <c r="F442" s="51">
        <f t="shared" si="19"/>
        <v>27</v>
      </c>
    </row>
    <row r="443" spans="1:6" ht="15" customHeight="1">
      <c r="A443" s="56">
        <f>DATE(YEAR(A439),MONTH(A439)+1,1)</f>
        <v>43160</v>
      </c>
      <c r="B443" s="3" t="str">
        <f t="shared" si="20"/>
        <v>Admin Fee</v>
      </c>
      <c r="C443" s="34">
        <f>$G$4</f>
        <v>40</v>
      </c>
      <c r="D443" s="55">
        <f t="shared" si="18"/>
        <v>858245.5731892019</v>
      </c>
      <c r="F443" s="51">
        <f t="shared" si="19"/>
        <v>1</v>
      </c>
    </row>
    <row r="444" spans="1:6" ht="15" customHeight="1">
      <c r="A444" s="56">
        <f>DATE(YEAR(A440),MONTH(A440)+1,1)</f>
        <v>43160</v>
      </c>
      <c r="B444" s="3" t="str">
        <f t="shared" si="20"/>
        <v>Insurance</v>
      </c>
      <c r="C444" s="34">
        <f>$G$3</f>
        <v>150</v>
      </c>
      <c r="D444" s="55">
        <f t="shared" si="18"/>
        <v>858395.5731892019</v>
      </c>
      <c r="F444" s="51">
        <f t="shared" si="19"/>
        <v>0</v>
      </c>
    </row>
    <row r="445" spans="1:7" ht="15" customHeight="1">
      <c r="A445" s="56">
        <f>DATE(YEAR(A441),MONTH(A441)+1,$D$4)</f>
        <v>43160</v>
      </c>
      <c r="B445" s="3" t="str">
        <f t="shared" si="20"/>
        <v>Debit Order / Payment</v>
      </c>
      <c r="C445" s="34">
        <f>-$B$6-C443-C444</f>
        <v>-13357.895825866375</v>
      </c>
      <c r="D445" s="55">
        <f t="shared" si="18"/>
        <v>845037.6773633355</v>
      </c>
      <c r="F445" s="51">
        <f t="shared" si="19"/>
        <v>0</v>
      </c>
      <c r="G445" s="3">
        <f>COUNTIF($B$9:B445,B445)</f>
        <v>109</v>
      </c>
    </row>
    <row r="446" spans="1:6" ht="15" customHeight="1">
      <c r="A446" s="56">
        <f>DATE(YEAR(A442),MONTH(A442)+2,1-1)</f>
        <v>43190</v>
      </c>
      <c r="B446" s="3" t="str">
        <f t="shared" si="20"/>
        <v>Interest</v>
      </c>
      <c r="C446" s="34">
        <f>(D442*$B$5/365*F443)+(D443*$B$5/365*F444)+(D444*$B$5/365*F445)+(D445*$B$5/365*F446)</f>
        <v>10770.95995647504</v>
      </c>
      <c r="D446" s="55">
        <f t="shared" si="18"/>
        <v>855808.6373198106</v>
      </c>
      <c r="F446" s="51">
        <f t="shared" si="19"/>
        <v>30</v>
      </c>
    </row>
    <row r="447" spans="1:6" ht="15" customHeight="1">
      <c r="A447" s="56">
        <f>DATE(YEAR(A443),MONTH(A443)+1,1)</f>
        <v>43191</v>
      </c>
      <c r="B447" s="3" t="str">
        <f t="shared" si="20"/>
        <v>Admin Fee</v>
      </c>
      <c r="C447" s="34">
        <f>$G$4</f>
        <v>40</v>
      </c>
      <c r="D447" s="55">
        <f t="shared" si="18"/>
        <v>855848.6373198106</v>
      </c>
      <c r="F447" s="51">
        <f t="shared" si="19"/>
        <v>1</v>
      </c>
    </row>
    <row r="448" spans="1:6" ht="15" customHeight="1">
      <c r="A448" s="56">
        <f>DATE(YEAR(A444),MONTH(A444)+1,1)</f>
        <v>43191</v>
      </c>
      <c r="B448" s="3" t="str">
        <f t="shared" si="20"/>
        <v>Insurance</v>
      </c>
      <c r="C448" s="34">
        <f>$G$3</f>
        <v>150</v>
      </c>
      <c r="D448" s="55">
        <f t="shared" si="18"/>
        <v>855998.6373198106</v>
      </c>
      <c r="F448" s="51">
        <f t="shared" si="19"/>
        <v>0</v>
      </c>
    </row>
    <row r="449" spans="1:7" ht="15" customHeight="1">
      <c r="A449" s="56">
        <f>DATE(YEAR(A445),MONTH(A445)+1,$D$4)</f>
        <v>43191</v>
      </c>
      <c r="B449" s="3" t="str">
        <f t="shared" si="20"/>
        <v>Debit Order / Payment</v>
      </c>
      <c r="C449" s="34">
        <f>-$B$6-C447-C448</f>
        <v>-13357.895825866375</v>
      </c>
      <c r="D449" s="55">
        <f t="shared" si="18"/>
        <v>842640.7414939442</v>
      </c>
      <c r="F449" s="51">
        <f t="shared" si="19"/>
        <v>0</v>
      </c>
      <c r="G449" s="3">
        <f>COUNTIF($B$9:B449,B449)</f>
        <v>110</v>
      </c>
    </row>
    <row r="450" spans="1:6" ht="15" customHeight="1">
      <c r="A450" s="56">
        <f>DATE(YEAR(A446),MONTH(A446)+2,1-1)</f>
        <v>43220</v>
      </c>
      <c r="B450" s="3" t="str">
        <f t="shared" si="20"/>
        <v>Interest</v>
      </c>
      <c r="C450" s="34">
        <f>(D446*$B$5/365*F447)+(D447*$B$5/365*F448)+(D448*$B$5/365*F449)+(D449*$B$5/365*F450)</f>
        <v>10394.132934511312</v>
      </c>
      <c r="D450" s="55">
        <f t="shared" si="18"/>
        <v>853034.8744284555</v>
      </c>
      <c r="F450" s="51">
        <f t="shared" si="19"/>
        <v>29</v>
      </c>
    </row>
    <row r="451" spans="1:6" ht="15" customHeight="1">
      <c r="A451" s="56">
        <f>DATE(YEAR(A447),MONTH(A447)+1,1)</f>
        <v>43221</v>
      </c>
      <c r="B451" s="3" t="str">
        <f t="shared" si="20"/>
        <v>Admin Fee</v>
      </c>
      <c r="C451" s="34">
        <f>$G$4</f>
        <v>40</v>
      </c>
      <c r="D451" s="55">
        <f t="shared" si="18"/>
        <v>853074.8744284555</v>
      </c>
      <c r="F451" s="51">
        <f t="shared" si="19"/>
        <v>1</v>
      </c>
    </row>
    <row r="452" spans="1:6" ht="15" customHeight="1">
      <c r="A452" s="56">
        <f>DATE(YEAR(A448),MONTH(A448)+1,1)</f>
        <v>43221</v>
      </c>
      <c r="B452" s="3" t="str">
        <f t="shared" si="20"/>
        <v>Insurance</v>
      </c>
      <c r="C452" s="34">
        <f>$G$3</f>
        <v>150</v>
      </c>
      <c r="D452" s="55">
        <f t="shared" si="18"/>
        <v>853224.8744284555</v>
      </c>
      <c r="F452" s="51">
        <f t="shared" si="19"/>
        <v>0</v>
      </c>
    </row>
    <row r="453" spans="1:7" ht="15" customHeight="1">
      <c r="A453" s="56">
        <f>DATE(YEAR(A449),MONTH(A449)+1,$D$4)</f>
        <v>43221</v>
      </c>
      <c r="B453" s="3" t="str">
        <f t="shared" si="20"/>
        <v>Debit Order / Payment</v>
      </c>
      <c r="C453" s="34">
        <f>-$B$6-C451-C452</f>
        <v>-13357.895825866375</v>
      </c>
      <c r="D453" s="55">
        <f t="shared" si="18"/>
        <v>839866.9786025891</v>
      </c>
      <c r="F453" s="51">
        <f t="shared" si="19"/>
        <v>0</v>
      </c>
      <c r="G453" s="3">
        <f>COUNTIF($B$9:B453,B453)</f>
        <v>111</v>
      </c>
    </row>
    <row r="454" spans="1:6" ht="15" customHeight="1">
      <c r="A454" s="56">
        <f>DATE(YEAR(A450),MONTH(A450)+2,1-1)</f>
        <v>43251</v>
      </c>
      <c r="B454" s="3" t="str">
        <f t="shared" si="20"/>
        <v>Interest</v>
      </c>
      <c r="C454" s="34">
        <f>(D450*$B$5/365*F451)+(D451*$B$5/365*F452)+(D452*$B$5/365*F453)+(D453*$B$5/365*F454)</f>
        <v>10705.086670892928</v>
      </c>
      <c r="D454" s="55">
        <f t="shared" si="18"/>
        <v>850572.065273482</v>
      </c>
      <c r="F454" s="51">
        <f t="shared" si="19"/>
        <v>30</v>
      </c>
    </row>
    <row r="455" spans="1:6" ht="15" customHeight="1">
      <c r="A455" s="56">
        <f>DATE(YEAR(A451),MONTH(A451)+1,1)</f>
        <v>43252</v>
      </c>
      <c r="B455" s="3" t="str">
        <f t="shared" si="20"/>
        <v>Admin Fee</v>
      </c>
      <c r="C455" s="34">
        <f>$G$4</f>
        <v>40</v>
      </c>
      <c r="D455" s="55">
        <f t="shared" si="18"/>
        <v>850612.065273482</v>
      </c>
      <c r="F455" s="51">
        <f t="shared" si="19"/>
        <v>1</v>
      </c>
    </row>
    <row r="456" spans="1:6" ht="15" customHeight="1">
      <c r="A456" s="56">
        <f>DATE(YEAR(A452),MONTH(A452)+1,1)</f>
        <v>43252</v>
      </c>
      <c r="B456" s="3" t="str">
        <f t="shared" si="20"/>
        <v>Insurance</v>
      </c>
      <c r="C456" s="34">
        <f>$G$3</f>
        <v>150</v>
      </c>
      <c r="D456" s="55">
        <f t="shared" si="18"/>
        <v>850762.065273482</v>
      </c>
      <c r="F456" s="51">
        <f t="shared" si="19"/>
        <v>0</v>
      </c>
    </row>
    <row r="457" spans="1:7" ht="15" customHeight="1">
      <c r="A457" s="56">
        <f>DATE(YEAR(A453),MONTH(A453)+1,$D$4)</f>
        <v>43252</v>
      </c>
      <c r="B457" s="3" t="str">
        <f t="shared" si="20"/>
        <v>Debit Order / Payment</v>
      </c>
      <c r="C457" s="34">
        <f>-$B$6-C455-C456</f>
        <v>-13357.895825866375</v>
      </c>
      <c r="D457" s="55">
        <f t="shared" si="18"/>
        <v>837404.1694476156</v>
      </c>
      <c r="F457" s="51">
        <f t="shared" si="19"/>
        <v>0</v>
      </c>
      <c r="G457" s="3">
        <f>COUNTIF($B$9:B457,B457)</f>
        <v>112</v>
      </c>
    </row>
    <row r="458" spans="1:6" ht="15" customHeight="1">
      <c r="A458" s="56">
        <f>DATE(YEAR(A454),MONTH(A454)+2,1-1)</f>
        <v>43281</v>
      </c>
      <c r="B458" s="3" t="str">
        <f t="shared" si="20"/>
        <v>Interest</v>
      </c>
      <c r="C458" s="34">
        <f>(D454*$B$5/365*F455)+(D455*$B$5/365*F456)+(D456*$B$5/365*F457)+(D457*$B$5/365*F458)</f>
        <v>10329.572457227809</v>
      </c>
      <c r="D458" s="55">
        <f t="shared" si="18"/>
        <v>847733.7419048435</v>
      </c>
      <c r="F458" s="51">
        <f t="shared" si="19"/>
        <v>29</v>
      </c>
    </row>
    <row r="459" spans="1:6" ht="15" customHeight="1">
      <c r="A459" s="56">
        <f>DATE(YEAR(A455),MONTH(A455)+1,1)</f>
        <v>43282</v>
      </c>
      <c r="B459" s="3" t="str">
        <f t="shared" si="20"/>
        <v>Admin Fee</v>
      </c>
      <c r="C459" s="34">
        <f>$G$4</f>
        <v>40</v>
      </c>
      <c r="D459" s="55">
        <f aca="true" t="shared" si="21" ref="D459:D522">D458+C459</f>
        <v>847773.7419048435</v>
      </c>
      <c r="F459" s="51">
        <f aca="true" t="shared" si="22" ref="F459:F522">A459-A458</f>
        <v>1</v>
      </c>
    </row>
    <row r="460" spans="1:6" ht="15" customHeight="1">
      <c r="A460" s="56">
        <f>DATE(YEAR(A456),MONTH(A456)+1,1)</f>
        <v>43282</v>
      </c>
      <c r="B460" s="3" t="str">
        <f t="shared" si="20"/>
        <v>Insurance</v>
      </c>
      <c r="C460" s="34">
        <f>$G$3</f>
        <v>150</v>
      </c>
      <c r="D460" s="55">
        <f t="shared" si="21"/>
        <v>847923.7419048435</v>
      </c>
      <c r="F460" s="51">
        <f t="shared" si="22"/>
        <v>0</v>
      </c>
    </row>
    <row r="461" spans="1:7" ht="15" customHeight="1">
      <c r="A461" s="56">
        <f>DATE(YEAR(A457),MONTH(A457)+1,$D$4)</f>
        <v>43282</v>
      </c>
      <c r="B461" s="3" t="str">
        <f t="shared" si="20"/>
        <v>Debit Order / Payment</v>
      </c>
      <c r="C461" s="34">
        <f>-$B$6-C459-C460</f>
        <v>-13357.895825866375</v>
      </c>
      <c r="D461" s="55">
        <f t="shared" si="21"/>
        <v>834565.8460789771</v>
      </c>
      <c r="F461" s="51">
        <f t="shared" si="22"/>
        <v>0</v>
      </c>
      <c r="G461" s="3">
        <f>COUNTIF($B$9:B461,B461)</f>
        <v>113</v>
      </c>
    </row>
    <row r="462" spans="1:6" ht="15" customHeight="1">
      <c r="A462" s="56">
        <f>DATE(YEAR(A458),MONTH(A458)+2,1-1)</f>
        <v>43312</v>
      </c>
      <c r="B462" s="3" t="str">
        <f t="shared" si="20"/>
        <v>Interest</v>
      </c>
      <c r="C462" s="34">
        <f>(D458*$B$5/365*F459)+(D459*$B$5/365*F460)+(D460*$B$5/365*F461)+(D461*$B$5/365*F462)</f>
        <v>10637.551694907188</v>
      </c>
      <c r="D462" s="55">
        <f t="shared" si="21"/>
        <v>845203.3977738842</v>
      </c>
      <c r="F462" s="51">
        <f t="shared" si="22"/>
        <v>30</v>
      </c>
    </row>
    <row r="463" spans="1:6" ht="15" customHeight="1">
      <c r="A463" s="56">
        <f>DATE(YEAR(A459),MONTH(A459)+1,1)</f>
        <v>43313</v>
      </c>
      <c r="B463" s="3" t="str">
        <f t="shared" si="20"/>
        <v>Admin Fee</v>
      </c>
      <c r="C463" s="34">
        <f>$G$4</f>
        <v>40</v>
      </c>
      <c r="D463" s="55">
        <f t="shared" si="21"/>
        <v>845243.3977738842</v>
      </c>
      <c r="F463" s="51">
        <f t="shared" si="22"/>
        <v>1</v>
      </c>
    </row>
    <row r="464" spans="1:6" ht="15" customHeight="1">
      <c r="A464" s="56">
        <f>DATE(YEAR(A460),MONTH(A460)+1,1)</f>
        <v>43313</v>
      </c>
      <c r="B464" s="3" t="str">
        <f aca="true" t="shared" si="23" ref="B464:B527">B460</f>
        <v>Insurance</v>
      </c>
      <c r="C464" s="34">
        <f>$G$3</f>
        <v>150</v>
      </c>
      <c r="D464" s="55">
        <f t="shared" si="21"/>
        <v>845393.3977738842</v>
      </c>
      <c r="F464" s="51">
        <f t="shared" si="22"/>
        <v>0</v>
      </c>
    </row>
    <row r="465" spans="1:7" ht="15" customHeight="1">
      <c r="A465" s="56">
        <f>DATE(YEAR(A461),MONTH(A461)+1,$D$4)</f>
        <v>43313</v>
      </c>
      <c r="B465" s="3" t="str">
        <f t="shared" si="23"/>
        <v>Debit Order / Payment</v>
      </c>
      <c r="C465" s="34">
        <f>-$B$6-C463-C464</f>
        <v>-13357.895825866375</v>
      </c>
      <c r="D465" s="55">
        <f t="shared" si="21"/>
        <v>832035.5019480179</v>
      </c>
      <c r="F465" s="51">
        <f t="shared" si="22"/>
        <v>0</v>
      </c>
      <c r="G465" s="3">
        <f>COUNTIF($B$9:B465,B465)</f>
        <v>114</v>
      </c>
    </row>
    <row r="466" spans="1:6" ht="15" customHeight="1">
      <c r="A466" s="56">
        <f>DATE(YEAR(A462),MONTH(A462)+2,1-1)</f>
        <v>43343</v>
      </c>
      <c r="B466" s="3" t="str">
        <f t="shared" si="23"/>
        <v>Interest</v>
      </c>
      <c r="C466" s="34">
        <f>(D462*$B$5/365*F463)+(D463*$B$5/365*F464)+(D464*$B$5/365*F465)+(D465*$B$5/365*F466)</f>
        <v>10605.315803923733</v>
      </c>
      <c r="D466" s="55">
        <f t="shared" si="21"/>
        <v>842640.8177519416</v>
      </c>
      <c r="F466" s="51">
        <f t="shared" si="22"/>
        <v>30</v>
      </c>
    </row>
    <row r="467" spans="1:6" ht="15" customHeight="1">
      <c r="A467" s="56">
        <f>DATE(YEAR(A463),MONTH(A463)+1,1)</f>
        <v>43344</v>
      </c>
      <c r="B467" s="3" t="str">
        <f t="shared" si="23"/>
        <v>Admin Fee</v>
      </c>
      <c r="C467" s="34">
        <f>$G$4</f>
        <v>40</v>
      </c>
      <c r="D467" s="55">
        <f t="shared" si="21"/>
        <v>842680.8177519416</v>
      </c>
      <c r="F467" s="51">
        <f t="shared" si="22"/>
        <v>1</v>
      </c>
    </row>
    <row r="468" spans="1:6" ht="15" customHeight="1">
      <c r="A468" s="56">
        <f>DATE(YEAR(A464),MONTH(A464)+1,1)</f>
        <v>43344</v>
      </c>
      <c r="B468" s="3" t="str">
        <f t="shared" si="23"/>
        <v>Insurance</v>
      </c>
      <c r="C468" s="34">
        <f>$G$3</f>
        <v>150</v>
      </c>
      <c r="D468" s="55">
        <f t="shared" si="21"/>
        <v>842830.8177519416</v>
      </c>
      <c r="F468" s="51">
        <f t="shared" si="22"/>
        <v>0</v>
      </c>
    </row>
    <row r="469" spans="1:7" ht="15" customHeight="1">
      <c r="A469" s="56">
        <f>DATE(YEAR(A465),MONTH(A465)+1,$D$4)</f>
        <v>43344</v>
      </c>
      <c r="B469" s="3" t="str">
        <f t="shared" si="23"/>
        <v>Debit Order / Payment</v>
      </c>
      <c r="C469" s="34">
        <f>-$B$6-C467-C468</f>
        <v>-13357.895825866375</v>
      </c>
      <c r="D469" s="55">
        <f t="shared" si="21"/>
        <v>829472.9219260752</v>
      </c>
      <c r="F469" s="51">
        <f t="shared" si="22"/>
        <v>0</v>
      </c>
      <c r="G469" s="3">
        <f>COUNTIF($B$9:B469,B469)</f>
        <v>115</v>
      </c>
    </row>
    <row r="470" spans="1:6" ht="15" customHeight="1">
      <c r="A470" s="56">
        <f>DATE(YEAR(A466),MONTH(A466)+2,1-1)</f>
        <v>43373</v>
      </c>
      <c r="B470" s="3" t="str">
        <f t="shared" si="23"/>
        <v>Interest</v>
      </c>
      <c r="C470" s="34">
        <f>(D466*$B$5/365*F467)+(D467*$B$5/365*F468)+(D468*$B$5/365*F469)+(D469*$B$5/365*F470)</f>
        <v>10231.789953537584</v>
      </c>
      <c r="D470" s="55">
        <f t="shared" si="21"/>
        <v>839704.7118796129</v>
      </c>
      <c r="F470" s="51">
        <f t="shared" si="22"/>
        <v>29</v>
      </c>
    </row>
    <row r="471" spans="1:6" ht="15" customHeight="1">
      <c r="A471" s="56">
        <f>DATE(YEAR(A467),MONTH(A467)+1,1)</f>
        <v>43374</v>
      </c>
      <c r="B471" s="3" t="str">
        <f t="shared" si="23"/>
        <v>Admin Fee</v>
      </c>
      <c r="C471" s="34">
        <f>$G$4</f>
        <v>40</v>
      </c>
      <c r="D471" s="55">
        <f t="shared" si="21"/>
        <v>839744.7118796129</v>
      </c>
      <c r="F471" s="51">
        <f t="shared" si="22"/>
        <v>1</v>
      </c>
    </row>
    <row r="472" spans="1:6" ht="15" customHeight="1">
      <c r="A472" s="56">
        <f>DATE(YEAR(A468),MONTH(A468)+1,1)</f>
        <v>43374</v>
      </c>
      <c r="B472" s="3" t="str">
        <f t="shared" si="23"/>
        <v>Insurance</v>
      </c>
      <c r="C472" s="34">
        <f>$G$3</f>
        <v>150</v>
      </c>
      <c r="D472" s="55">
        <f t="shared" si="21"/>
        <v>839894.7118796129</v>
      </c>
      <c r="F472" s="51">
        <f t="shared" si="22"/>
        <v>0</v>
      </c>
    </row>
    <row r="473" spans="1:7" ht="15" customHeight="1">
      <c r="A473" s="56">
        <f>DATE(YEAR(A469),MONTH(A469)+1,$D$4)</f>
        <v>43374</v>
      </c>
      <c r="B473" s="3" t="str">
        <f t="shared" si="23"/>
        <v>Debit Order / Payment</v>
      </c>
      <c r="C473" s="34">
        <f>-$B$6-C471-C472</f>
        <v>-13357.895825866375</v>
      </c>
      <c r="D473" s="55">
        <f t="shared" si="21"/>
        <v>826536.8160537465</v>
      </c>
      <c r="F473" s="51">
        <f t="shared" si="22"/>
        <v>0</v>
      </c>
      <c r="G473" s="3">
        <f>COUNTIF($B$9:B473,B473)</f>
        <v>116</v>
      </c>
    </row>
    <row r="474" spans="1:6" ht="15" customHeight="1">
      <c r="A474" s="56">
        <f>DATE(YEAR(A470),MONTH(A470)+2,1-1)</f>
        <v>43404</v>
      </c>
      <c r="B474" s="3" t="str">
        <f t="shared" si="23"/>
        <v>Interest</v>
      </c>
      <c r="C474" s="34">
        <f>(D470*$B$5/365*F471)+(D471*$B$5/365*F472)+(D472*$B$5/365*F473)+(D473*$B$5/365*F474)</f>
        <v>10535.264052120005</v>
      </c>
      <c r="D474" s="55">
        <f t="shared" si="21"/>
        <v>837072.0801058665</v>
      </c>
      <c r="F474" s="51">
        <f t="shared" si="22"/>
        <v>30</v>
      </c>
    </row>
    <row r="475" spans="1:6" ht="15" customHeight="1">
      <c r="A475" s="56">
        <f>DATE(YEAR(A471),MONTH(A471)+1,1)</f>
        <v>43405</v>
      </c>
      <c r="B475" s="3" t="str">
        <f t="shared" si="23"/>
        <v>Admin Fee</v>
      </c>
      <c r="C475" s="34">
        <f>$G$4</f>
        <v>40</v>
      </c>
      <c r="D475" s="55">
        <f t="shared" si="21"/>
        <v>837112.0801058665</v>
      </c>
      <c r="F475" s="51">
        <f t="shared" si="22"/>
        <v>1</v>
      </c>
    </row>
    <row r="476" spans="1:6" ht="15" customHeight="1">
      <c r="A476" s="56">
        <f>DATE(YEAR(A472),MONTH(A472)+1,1)</f>
        <v>43405</v>
      </c>
      <c r="B476" s="3" t="str">
        <f t="shared" si="23"/>
        <v>Insurance</v>
      </c>
      <c r="C476" s="34">
        <f>$G$3</f>
        <v>150</v>
      </c>
      <c r="D476" s="55">
        <f t="shared" si="21"/>
        <v>837262.0801058665</v>
      </c>
      <c r="F476" s="51">
        <f t="shared" si="22"/>
        <v>0</v>
      </c>
    </row>
    <row r="477" spans="1:7" ht="15" customHeight="1">
      <c r="A477" s="56">
        <f>DATE(YEAR(A473),MONTH(A473)+1,$D$4)</f>
        <v>43405</v>
      </c>
      <c r="B477" s="3" t="str">
        <f t="shared" si="23"/>
        <v>Debit Order / Payment</v>
      </c>
      <c r="C477" s="34">
        <f>-$B$6-C475-C476</f>
        <v>-13357.895825866375</v>
      </c>
      <c r="D477" s="55">
        <f t="shared" si="21"/>
        <v>823904.1842800002</v>
      </c>
      <c r="F477" s="51">
        <f t="shared" si="22"/>
        <v>0</v>
      </c>
      <c r="G477" s="3">
        <f>COUNTIF($B$9:B477,B477)</f>
        <v>117</v>
      </c>
    </row>
    <row r="478" spans="1:6" ht="15" customHeight="1">
      <c r="A478" s="56">
        <f>DATE(YEAR(A474),MONTH(A474)+2,1-1)</f>
        <v>43434</v>
      </c>
      <c r="B478" s="3" t="str">
        <f t="shared" si="23"/>
        <v>Interest</v>
      </c>
      <c r="C478" s="34">
        <f>(D474*$B$5/365*F475)+(D475*$B$5/365*F476)+(D476*$B$5/365*F477)+(D477*$B$5/365*F478)</f>
        <v>10163.13428392844</v>
      </c>
      <c r="D478" s="55">
        <f t="shared" si="21"/>
        <v>834067.3185639286</v>
      </c>
      <c r="F478" s="51">
        <f t="shared" si="22"/>
        <v>29</v>
      </c>
    </row>
    <row r="479" spans="1:6" ht="15" customHeight="1">
      <c r="A479" s="56">
        <f>DATE(YEAR(A475),MONTH(A475)+1,1)</f>
        <v>43435</v>
      </c>
      <c r="B479" s="3" t="str">
        <f t="shared" si="23"/>
        <v>Admin Fee</v>
      </c>
      <c r="C479" s="34">
        <f>$G$4</f>
        <v>40</v>
      </c>
      <c r="D479" s="55">
        <f t="shared" si="21"/>
        <v>834107.3185639286</v>
      </c>
      <c r="F479" s="51">
        <f t="shared" si="22"/>
        <v>1</v>
      </c>
    </row>
    <row r="480" spans="1:6" ht="15" customHeight="1">
      <c r="A480" s="56">
        <f>DATE(YEAR(A476),MONTH(A476)+1,1)</f>
        <v>43435</v>
      </c>
      <c r="B480" s="3" t="str">
        <f t="shared" si="23"/>
        <v>Insurance</v>
      </c>
      <c r="C480" s="34">
        <f>$G$3</f>
        <v>150</v>
      </c>
      <c r="D480" s="55">
        <f t="shared" si="21"/>
        <v>834257.3185639286</v>
      </c>
      <c r="F480" s="51">
        <f t="shared" si="22"/>
        <v>0</v>
      </c>
    </row>
    <row r="481" spans="1:7" ht="15" customHeight="1">
      <c r="A481" s="56">
        <f>DATE(YEAR(A477),MONTH(A477)+1,$D$4)</f>
        <v>43435</v>
      </c>
      <c r="B481" s="3" t="str">
        <f t="shared" si="23"/>
        <v>Debit Order / Payment</v>
      </c>
      <c r="C481" s="34">
        <f>-$B$6-C479-C480</f>
        <v>-13357.895825866375</v>
      </c>
      <c r="D481" s="55">
        <f t="shared" si="21"/>
        <v>820899.4227380622</v>
      </c>
      <c r="F481" s="51">
        <f t="shared" si="22"/>
        <v>0</v>
      </c>
      <c r="G481" s="3">
        <f>COUNTIF($B$9:B481,B481)</f>
        <v>118</v>
      </c>
    </row>
    <row r="482" spans="1:6" ht="15" customHeight="1">
      <c r="A482" s="56">
        <f>DATE(YEAR(A478),MONTH(A478)+2,1-1)</f>
        <v>43465</v>
      </c>
      <c r="B482" s="3" t="str">
        <f t="shared" si="23"/>
        <v>Interest</v>
      </c>
      <c r="C482" s="34">
        <f>(D478*$B$5/365*F479)+(D479*$B$5/365*F480)+(D480*$B$5/365*F481)+(D481*$B$5/365*F482)</f>
        <v>10463.445205769503</v>
      </c>
      <c r="D482" s="55">
        <f t="shared" si="21"/>
        <v>831362.8679438317</v>
      </c>
      <c r="F482" s="51">
        <f t="shared" si="22"/>
        <v>30</v>
      </c>
    </row>
    <row r="483" spans="1:6" ht="15" customHeight="1">
      <c r="A483" s="56">
        <f>DATE(YEAR(A479),MONTH(A479)+1,1)</f>
        <v>43466</v>
      </c>
      <c r="B483" s="3" t="str">
        <f t="shared" si="23"/>
        <v>Admin Fee</v>
      </c>
      <c r="C483" s="34">
        <f>$G$4</f>
        <v>40</v>
      </c>
      <c r="D483" s="55">
        <f t="shared" si="21"/>
        <v>831402.8679438317</v>
      </c>
      <c r="F483" s="51">
        <f t="shared" si="22"/>
        <v>1</v>
      </c>
    </row>
    <row r="484" spans="1:6" ht="15" customHeight="1">
      <c r="A484" s="56">
        <f>DATE(YEAR(A480),MONTH(A480)+1,1)</f>
        <v>43466</v>
      </c>
      <c r="B484" s="3" t="str">
        <f t="shared" si="23"/>
        <v>Insurance</v>
      </c>
      <c r="C484" s="34">
        <f>$G$3</f>
        <v>150</v>
      </c>
      <c r="D484" s="55">
        <f t="shared" si="21"/>
        <v>831552.8679438317</v>
      </c>
      <c r="F484" s="51">
        <f t="shared" si="22"/>
        <v>0</v>
      </c>
    </row>
    <row r="485" spans="1:7" ht="15" customHeight="1">
      <c r="A485" s="56">
        <f>DATE(YEAR(A481),MONTH(A481)+1,$D$4)</f>
        <v>43466</v>
      </c>
      <c r="B485" s="3" t="str">
        <f t="shared" si="23"/>
        <v>Debit Order / Payment</v>
      </c>
      <c r="C485" s="34">
        <f>-$B$6-C483-C484</f>
        <v>-13357.895825866375</v>
      </c>
      <c r="D485" s="55">
        <f t="shared" si="21"/>
        <v>818194.9721179653</v>
      </c>
      <c r="F485" s="51">
        <f t="shared" si="22"/>
        <v>0</v>
      </c>
      <c r="G485" s="3">
        <f>COUNTIF($B$9:B485,B485)</f>
        <v>119</v>
      </c>
    </row>
    <row r="486" spans="1:6" ht="15" customHeight="1">
      <c r="A486" s="56">
        <f>DATE(YEAR(A482),MONTH(A482)+2,1-1)</f>
        <v>43496</v>
      </c>
      <c r="B486" s="3" t="str">
        <f t="shared" si="23"/>
        <v>Interest</v>
      </c>
      <c r="C486" s="34">
        <f>(D482*$B$5/365*F483)+(D483*$B$5/365*F484)+(D484*$B$5/365*F485)+(D485*$B$5/365*F486)</f>
        <v>10428.991245814846</v>
      </c>
      <c r="D486" s="55">
        <f t="shared" si="21"/>
        <v>828623.9633637802</v>
      </c>
      <c r="F486" s="51">
        <f t="shared" si="22"/>
        <v>30</v>
      </c>
    </row>
    <row r="487" spans="1:6" ht="15" customHeight="1">
      <c r="A487" s="56">
        <f>DATE(YEAR(A483),MONTH(A483)+1,1)</f>
        <v>43497</v>
      </c>
      <c r="B487" s="3" t="str">
        <f t="shared" si="23"/>
        <v>Admin Fee</v>
      </c>
      <c r="C487" s="34">
        <f>$G$4</f>
        <v>40</v>
      </c>
      <c r="D487" s="55">
        <f t="shared" si="21"/>
        <v>828663.9633637802</v>
      </c>
      <c r="F487" s="51">
        <f t="shared" si="22"/>
        <v>1</v>
      </c>
    </row>
    <row r="488" spans="1:6" ht="15" customHeight="1">
      <c r="A488" s="56">
        <f>DATE(YEAR(A484),MONTH(A484)+1,1)</f>
        <v>43497</v>
      </c>
      <c r="B488" s="3" t="str">
        <f t="shared" si="23"/>
        <v>Insurance</v>
      </c>
      <c r="C488" s="34">
        <f>$G$3</f>
        <v>150</v>
      </c>
      <c r="D488" s="55">
        <f t="shared" si="21"/>
        <v>828813.9633637802</v>
      </c>
      <c r="F488" s="51">
        <f t="shared" si="22"/>
        <v>0</v>
      </c>
    </row>
    <row r="489" spans="1:7" ht="15" customHeight="1">
      <c r="A489" s="56">
        <f>DATE(YEAR(A485),MONTH(A485)+1,$D$4)</f>
        <v>43497</v>
      </c>
      <c r="B489" s="3" t="str">
        <f t="shared" si="23"/>
        <v>Debit Order / Payment</v>
      </c>
      <c r="C489" s="34">
        <f>-$B$6-C487-C488</f>
        <v>-13357.895825866375</v>
      </c>
      <c r="D489" s="55">
        <f t="shared" si="21"/>
        <v>815456.0675379138</v>
      </c>
      <c r="F489" s="51">
        <f t="shared" si="22"/>
        <v>0</v>
      </c>
      <c r="G489" s="3">
        <f>COUNTIF($B$9:B489,B489)</f>
        <v>120</v>
      </c>
    </row>
    <row r="490" spans="1:6" ht="15" customHeight="1">
      <c r="A490" s="56">
        <f>DATE(YEAR(A486),MONTH(A486)+2,1-1)</f>
        <v>43524</v>
      </c>
      <c r="B490" s="3" t="str">
        <f t="shared" si="23"/>
        <v>Interest</v>
      </c>
      <c r="C490" s="34">
        <f>(D486*$B$5/365*F487)+(D487*$B$5/365*F488)+(D488*$B$5/365*F489)+(D489*$B$5/365*F490)</f>
        <v>9388.741556255118</v>
      </c>
      <c r="D490" s="55">
        <f t="shared" si="21"/>
        <v>824844.809094169</v>
      </c>
      <c r="F490" s="51">
        <f t="shared" si="22"/>
        <v>27</v>
      </c>
    </row>
    <row r="491" spans="1:6" ht="15" customHeight="1">
      <c r="A491" s="56">
        <f>DATE(YEAR(A487),MONTH(A487)+1,1)</f>
        <v>43525</v>
      </c>
      <c r="B491" s="3" t="str">
        <f t="shared" si="23"/>
        <v>Admin Fee</v>
      </c>
      <c r="C491" s="34">
        <f>$G$4</f>
        <v>40</v>
      </c>
      <c r="D491" s="55">
        <f t="shared" si="21"/>
        <v>824884.809094169</v>
      </c>
      <c r="F491" s="51">
        <f t="shared" si="22"/>
        <v>1</v>
      </c>
    </row>
    <row r="492" spans="1:6" ht="15" customHeight="1">
      <c r="A492" s="56">
        <f>DATE(YEAR(A488),MONTH(A488)+1,1)</f>
        <v>43525</v>
      </c>
      <c r="B492" s="3" t="str">
        <f t="shared" si="23"/>
        <v>Insurance</v>
      </c>
      <c r="C492" s="34">
        <f>$G$3</f>
        <v>150</v>
      </c>
      <c r="D492" s="55">
        <f t="shared" si="21"/>
        <v>825034.809094169</v>
      </c>
      <c r="F492" s="51">
        <f t="shared" si="22"/>
        <v>0</v>
      </c>
    </row>
    <row r="493" spans="1:7" ht="15" customHeight="1">
      <c r="A493" s="56">
        <f>DATE(YEAR(A489),MONTH(A489)+1,$D$4)</f>
        <v>43525</v>
      </c>
      <c r="B493" s="3" t="str">
        <f t="shared" si="23"/>
        <v>Debit Order / Payment</v>
      </c>
      <c r="C493" s="34">
        <f>-$B$6-C491-C492</f>
        <v>-13357.895825866375</v>
      </c>
      <c r="D493" s="55">
        <f t="shared" si="21"/>
        <v>811676.9132683026</v>
      </c>
      <c r="F493" s="51">
        <f t="shared" si="22"/>
        <v>0</v>
      </c>
      <c r="G493" s="3">
        <f>COUNTIF($B$9:B493,B493)</f>
        <v>121</v>
      </c>
    </row>
    <row r="494" spans="1:6" ht="15" customHeight="1">
      <c r="A494" s="56">
        <f>DATE(YEAR(A490),MONTH(A490)+2,1-1)</f>
        <v>43555</v>
      </c>
      <c r="B494" s="3" t="str">
        <f t="shared" si="23"/>
        <v>Interest</v>
      </c>
      <c r="C494" s="34">
        <f>(D490*$B$5/365*F491)+(D491*$B$5/365*F492)+(D492*$B$5/365*F493)+(D493*$B$5/365*F494)</f>
        <v>10345.952961839688</v>
      </c>
      <c r="D494" s="55">
        <f t="shared" si="21"/>
        <v>822022.8662301423</v>
      </c>
      <c r="F494" s="51">
        <f t="shared" si="22"/>
        <v>30</v>
      </c>
    </row>
    <row r="495" spans="1:6" ht="15" customHeight="1">
      <c r="A495" s="56">
        <f>DATE(YEAR(A491),MONTH(A491)+1,1)</f>
        <v>43556</v>
      </c>
      <c r="B495" s="3" t="str">
        <f t="shared" si="23"/>
        <v>Admin Fee</v>
      </c>
      <c r="C495" s="34">
        <f>$G$4</f>
        <v>40</v>
      </c>
      <c r="D495" s="55">
        <f t="shared" si="21"/>
        <v>822062.8662301423</v>
      </c>
      <c r="F495" s="51">
        <f t="shared" si="22"/>
        <v>1</v>
      </c>
    </row>
    <row r="496" spans="1:6" ht="15" customHeight="1">
      <c r="A496" s="56">
        <f>DATE(YEAR(A492),MONTH(A492)+1,1)</f>
        <v>43556</v>
      </c>
      <c r="B496" s="3" t="str">
        <f t="shared" si="23"/>
        <v>Insurance</v>
      </c>
      <c r="C496" s="34">
        <f>$G$3</f>
        <v>150</v>
      </c>
      <c r="D496" s="55">
        <f t="shared" si="21"/>
        <v>822212.8662301423</v>
      </c>
      <c r="F496" s="51">
        <f t="shared" si="22"/>
        <v>0</v>
      </c>
    </row>
    <row r="497" spans="1:7" ht="15" customHeight="1">
      <c r="A497" s="56">
        <f>DATE(YEAR(A493),MONTH(A493)+1,$D$4)</f>
        <v>43556</v>
      </c>
      <c r="B497" s="3" t="str">
        <f t="shared" si="23"/>
        <v>Debit Order / Payment</v>
      </c>
      <c r="C497" s="34">
        <f>-$B$6-C495-C496</f>
        <v>-13357.895825866375</v>
      </c>
      <c r="D497" s="55">
        <f t="shared" si="21"/>
        <v>808854.9704042759</v>
      </c>
      <c r="F497" s="51">
        <f t="shared" si="22"/>
        <v>0</v>
      </c>
      <c r="G497" s="3">
        <f>COUNTIF($B$9:B497,B497)</f>
        <v>122</v>
      </c>
    </row>
    <row r="498" spans="1:6" ht="15" customHeight="1">
      <c r="A498" s="56">
        <f>DATE(YEAR(A494),MONTH(A494)+2,1-1)</f>
        <v>43585</v>
      </c>
      <c r="B498" s="3" t="str">
        <f t="shared" si="23"/>
        <v>Interest</v>
      </c>
      <c r="C498" s="34">
        <f>(D494*$B$5/365*F495)+(D495*$B$5/365*F496)+(D496*$B$5/365*F497)+(D497*$B$5/365*F498)</f>
        <v>9977.596030666087</v>
      </c>
      <c r="D498" s="55">
        <f t="shared" si="21"/>
        <v>818832.5664349421</v>
      </c>
      <c r="F498" s="51">
        <f t="shared" si="22"/>
        <v>29</v>
      </c>
    </row>
    <row r="499" spans="1:6" ht="15" customHeight="1">
      <c r="A499" s="56">
        <f>DATE(YEAR(A495),MONTH(A495)+1,1)</f>
        <v>43586</v>
      </c>
      <c r="B499" s="3" t="str">
        <f t="shared" si="23"/>
        <v>Admin Fee</v>
      </c>
      <c r="C499" s="34">
        <f>$G$4</f>
        <v>40</v>
      </c>
      <c r="D499" s="55">
        <f t="shared" si="21"/>
        <v>818872.5664349421</v>
      </c>
      <c r="F499" s="51">
        <f t="shared" si="22"/>
        <v>1</v>
      </c>
    </row>
    <row r="500" spans="1:6" ht="15" customHeight="1">
      <c r="A500" s="56">
        <f>DATE(YEAR(A496),MONTH(A496)+1,1)</f>
        <v>43586</v>
      </c>
      <c r="B500" s="3" t="str">
        <f t="shared" si="23"/>
        <v>Insurance</v>
      </c>
      <c r="C500" s="34">
        <f>$G$3</f>
        <v>150</v>
      </c>
      <c r="D500" s="55">
        <f t="shared" si="21"/>
        <v>819022.5664349421</v>
      </c>
      <c r="F500" s="51">
        <f t="shared" si="22"/>
        <v>0</v>
      </c>
    </row>
    <row r="501" spans="1:7" ht="15" customHeight="1">
      <c r="A501" s="56">
        <f>DATE(YEAR(A497),MONTH(A497)+1,$D$4)</f>
        <v>43586</v>
      </c>
      <c r="B501" s="3" t="str">
        <f t="shared" si="23"/>
        <v>Debit Order / Payment</v>
      </c>
      <c r="C501" s="34">
        <f>-$B$6-C499-C500</f>
        <v>-13357.895825866375</v>
      </c>
      <c r="D501" s="55">
        <f t="shared" si="21"/>
        <v>805664.6706090757</v>
      </c>
      <c r="F501" s="51">
        <f t="shared" si="22"/>
        <v>0</v>
      </c>
      <c r="G501" s="3">
        <f>COUNTIF($B$9:B501,B501)</f>
        <v>123</v>
      </c>
    </row>
    <row r="502" spans="1:6" ht="15" customHeight="1">
      <c r="A502" s="56">
        <f>DATE(YEAR(A498),MONTH(A498)+2,1-1)</f>
        <v>43616</v>
      </c>
      <c r="B502" s="3" t="str">
        <f t="shared" si="23"/>
        <v>Interest</v>
      </c>
      <c r="C502" s="34">
        <f>(D498*$B$5/365*F499)+(D499*$B$5/365*F500)+(D500*$B$5/365*F501)+(D501*$B$5/365*F502)</f>
        <v>10269.35863755091</v>
      </c>
      <c r="D502" s="55">
        <f t="shared" si="21"/>
        <v>815934.0292466267</v>
      </c>
      <c r="F502" s="51">
        <f t="shared" si="22"/>
        <v>30</v>
      </c>
    </row>
    <row r="503" spans="1:6" ht="15" customHeight="1">
      <c r="A503" s="56">
        <f>DATE(YEAR(A499),MONTH(A499)+1,1)</f>
        <v>43617</v>
      </c>
      <c r="B503" s="3" t="str">
        <f t="shared" si="23"/>
        <v>Admin Fee</v>
      </c>
      <c r="C503" s="34">
        <f>$G$4</f>
        <v>40</v>
      </c>
      <c r="D503" s="55">
        <f t="shared" si="21"/>
        <v>815974.0292466267</v>
      </c>
      <c r="F503" s="51">
        <f t="shared" si="22"/>
        <v>1</v>
      </c>
    </row>
    <row r="504" spans="1:6" ht="15" customHeight="1">
      <c r="A504" s="56">
        <f>DATE(YEAR(A500),MONTH(A500)+1,1)</f>
        <v>43617</v>
      </c>
      <c r="B504" s="3" t="str">
        <f t="shared" si="23"/>
        <v>Insurance</v>
      </c>
      <c r="C504" s="34">
        <f>$G$3</f>
        <v>150</v>
      </c>
      <c r="D504" s="55">
        <f t="shared" si="21"/>
        <v>816124.0292466267</v>
      </c>
      <c r="F504" s="51">
        <f t="shared" si="22"/>
        <v>0</v>
      </c>
    </row>
    <row r="505" spans="1:7" ht="15" customHeight="1">
      <c r="A505" s="56">
        <f>DATE(YEAR(A501),MONTH(A501)+1,$D$4)</f>
        <v>43617</v>
      </c>
      <c r="B505" s="3" t="str">
        <f t="shared" si="23"/>
        <v>Debit Order / Payment</v>
      </c>
      <c r="C505" s="34">
        <f>-$B$6-C503-C504</f>
        <v>-13357.895825866375</v>
      </c>
      <c r="D505" s="55">
        <f t="shared" si="21"/>
        <v>802766.1334207603</v>
      </c>
      <c r="F505" s="51">
        <f t="shared" si="22"/>
        <v>0</v>
      </c>
      <c r="G505" s="3">
        <f>COUNTIF($B$9:B505,B505)</f>
        <v>124</v>
      </c>
    </row>
    <row r="506" spans="1:6" ht="15" customHeight="1">
      <c r="A506" s="56">
        <f>DATE(YEAR(A502),MONTH(A502)+2,1-1)</f>
        <v>43646</v>
      </c>
      <c r="B506" s="3" t="str">
        <f t="shared" si="23"/>
        <v>Interest</v>
      </c>
      <c r="C506" s="34">
        <f>(D502*$B$5/365*F503)+(D503*$B$5/365*F504)+(D504*$B$5/365*F505)+(D505*$B$5/365*F506)</f>
        <v>9902.528177444661</v>
      </c>
      <c r="D506" s="55">
        <f t="shared" si="21"/>
        <v>812668.661598205</v>
      </c>
      <c r="F506" s="51">
        <f t="shared" si="22"/>
        <v>29</v>
      </c>
    </row>
    <row r="507" spans="1:6" ht="15" customHeight="1">
      <c r="A507" s="56">
        <f>DATE(YEAR(A503),MONTH(A503)+1,1)</f>
        <v>43647</v>
      </c>
      <c r="B507" s="3" t="str">
        <f t="shared" si="23"/>
        <v>Admin Fee</v>
      </c>
      <c r="C507" s="34">
        <f>$G$4</f>
        <v>40</v>
      </c>
      <c r="D507" s="55">
        <f t="shared" si="21"/>
        <v>812708.661598205</v>
      </c>
      <c r="F507" s="51">
        <f t="shared" si="22"/>
        <v>1</v>
      </c>
    </row>
    <row r="508" spans="1:6" ht="15" customHeight="1">
      <c r="A508" s="56">
        <f>DATE(YEAR(A504),MONTH(A504)+1,1)</f>
        <v>43647</v>
      </c>
      <c r="B508" s="3" t="str">
        <f t="shared" si="23"/>
        <v>Insurance</v>
      </c>
      <c r="C508" s="34">
        <f>$G$3</f>
        <v>150</v>
      </c>
      <c r="D508" s="55">
        <f t="shared" si="21"/>
        <v>812858.661598205</v>
      </c>
      <c r="F508" s="51">
        <f t="shared" si="22"/>
        <v>0</v>
      </c>
    </row>
    <row r="509" spans="1:7" ht="15" customHeight="1">
      <c r="A509" s="56">
        <f>DATE(YEAR(A505),MONTH(A505)+1,$D$4)</f>
        <v>43647</v>
      </c>
      <c r="B509" s="3" t="str">
        <f t="shared" si="23"/>
        <v>Debit Order / Payment</v>
      </c>
      <c r="C509" s="34">
        <f>-$B$6-C507-C508</f>
        <v>-13357.895825866375</v>
      </c>
      <c r="D509" s="55">
        <f t="shared" si="21"/>
        <v>799500.7657723386</v>
      </c>
      <c r="F509" s="51">
        <f t="shared" si="22"/>
        <v>0</v>
      </c>
      <c r="G509" s="3">
        <f>COUNTIF($B$9:B509,B509)</f>
        <v>125</v>
      </c>
    </row>
    <row r="510" spans="1:6" ht="15" customHeight="1">
      <c r="A510" s="56">
        <f>DATE(YEAR(A506),MONTH(A506)+2,1-1)</f>
        <v>43677</v>
      </c>
      <c r="B510" s="3" t="str">
        <f t="shared" si="23"/>
        <v>Interest</v>
      </c>
      <c r="C510" s="34">
        <f>(D506*$B$5/365*F507)+(D507*$B$5/365*F508)+(D508*$B$5/365*F509)+(D509*$B$5/365*F510)</f>
        <v>10190.83217867193</v>
      </c>
      <c r="D510" s="55">
        <f t="shared" si="21"/>
        <v>809691.5979510106</v>
      </c>
      <c r="F510" s="51">
        <f t="shared" si="22"/>
        <v>30</v>
      </c>
    </row>
    <row r="511" spans="1:6" ht="15" customHeight="1">
      <c r="A511" s="56">
        <f>DATE(YEAR(A507),MONTH(A507)+1,1)</f>
        <v>43678</v>
      </c>
      <c r="B511" s="3" t="str">
        <f t="shared" si="23"/>
        <v>Admin Fee</v>
      </c>
      <c r="C511" s="34">
        <f>$G$4</f>
        <v>40</v>
      </c>
      <c r="D511" s="55">
        <f t="shared" si="21"/>
        <v>809731.5979510106</v>
      </c>
      <c r="F511" s="51">
        <f t="shared" si="22"/>
        <v>1</v>
      </c>
    </row>
    <row r="512" spans="1:6" ht="15" customHeight="1">
      <c r="A512" s="56">
        <f>DATE(YEAR(A508),MONTH(A508)+1,1)</f>
        <v>43678</v>
      </c>
      <c r="B512" s="3" t="str">
        <f t="shared" si="23"/>
        <v>Insurance</v>
      </c>
      <c r="C512" s="34">
        <f>$G$3</f>
        <v>150</v>
      </c>
      <c r="D512" s="55">
        <f t="shared" si="21"/>
        <v>809881.5979510106</v>
      </c>
      <c r="F512" s="51">
        <f t="shared" si="22"/>
        <v>0</v>
      </c>
    </row>
    <row r="513" spans="1:7" ht="15" customHeight="1">
      <c r="A513" s="56">
        <f>DATE(YEAR(A509),MONTH(A509)+1,$D$4)</f>
        <v>43678</v>
      </c>
      <c r="B513" s="3" t="str">
        <f t="shared" si="23"/>
        <v>Debit Order / Payment</v>
      </c>
      <c r="C513" s="34">
        <f>-$B$6-C511-C512</f>
        <v>-13357.895825866375</v>
      </c>
      <c r="D513" s="55">
        <f t="shared" si="21"/>
        <v>796523.7021251442</v>
      </c>
      <c r="F513" s="51">
        <f t="shared" si="22"/>
        <v>0</v>
      </c>
      <c r="G513" s="3">
        <f>COUNTIF($B$9:B513,B513)</f>
        <v>126</v>
      </c>
    </row>
    <row r="514" spans="1:6" ht="15" customHeight="1">
      <c r="A514" s="56">
        <f>DATE(YEAR(A510),MONTH(A510)+2,1-1)</f>
        <v>43708</v>
      </c>
      <c r="B514" s="3" t="str">
        <f t="shared" si="23"/>
        <v>Interest</v>
      </c>
      <c r="C514" s="34">
        <f>(D510*$B$5/365*F511)+(D511*$B$5/365*F512)+(D512*$B$5/365*F513)+(D513*$B$5/365*F514)</f>
        <v>10152.905203440549</v>
      </c>
      <c r="D514" s="55">
        <f t="shared" si="21"/>
        <v>806676.6073285848</v>
      </c>
      <c r="F514" s="51">
        <f t="shared" si="22"/>
        <v>30</v>
      </c>
    </row>
    <row r="515" spans="1:6" ht="15" customHeight="1">
      <c r="A515" s="56">
        <f>DATE(YEAR(A511),MONTH(A511)+1,1)</f>
        <v>43709</v>
      </c>
      <c r="B515" s="3" t="str">
        <f t="shared" si="23"/>
        <v>Admin Fee</v>
      </c>
      <c r="C515" s="34">
        <f>$G$4</f>
        <v>40</v>
      </c>
      <c r="D515" s="55">
        <f t="shared" si="21"/>
        <v>806716.6073285848</v>
      </c>
      <c r="F515" s="51">
        <f t="shared" si="22"/>
        <v>1</v>
      </c>
    </row>
    <row r="516" spans="1:6" ht="15" customHeight="1">
      <c r="A516" s="56">
        <f>DATE(YEAR(A512),MONTH(A512)+1,1)</f>
        <v>43709</v>
      </c>
      <c r="B516" s="3" t="str">
        <f t="shared" si="23"/>
        <v>Insurance</v>
      </c>
      <c r="C516" s="34">
        <f>$G$3</f>
        <v>150</v>
      </c>
      <c r="D516" s="55">
        <f t="shared" si="21"/>
        <v>806866.6073285848</v>
      </c>
      <c r="F516" s="51">
        <f t="shared" si="22"/>
        <v>0</v>
      </c>
    </row>
    <row r="517" spans="1:7" ht="15" customHeight="1">
      <c r="A517" s="56">
        <f>DATE(YEAR(A513),MONTH(A513)+1,$D$4)</f>
        <v>43709</v>
      </c>
      <c r="B517" s="3" t="str">
        <f t="shared" si="23"/>
        <v>Debit Order / Payment</v>
      </c>
      <c r="C517" s="34">
        <f>-$B$6-C515-C516</f>
        <v>-13357.895825866375</v>
      </c>
      <c r="D517" s="55">
        <f t="shared" si="21"/>
        <v>793508.7115027184</v>
      </c>
      <c r="F517" s="51">
        <f t="shared" si="22"/>
        <v>0</v>
      </c>
      <c r="G517" s="3">
        <f>COUNTIF($B$9:B517,B517)</f>
        <v>127</v>
      </c>
    </row>
    <row r="518" spans="1:6" ht="15" customHeight="1">
      <c r="A518" s="56">
        <f>DATE(YEAR(A514),MONTH(A514)+2,1-1)</f>
        <v>43738</v>
      </c>
      <c r="B518" s="3" t="str">
        <f t="shared" si="23"/>
        <v>Interest</v>
      </c>
      <c r="C518" s="34">
        <f>(D514*$B$5/365*F515)+(D515*$B$5/365*F516)+(D516*$B$5/365*F517)+(D517*$B$5/365*F518)</f>
        <v>9788.395578455102</v>
      </c>
      <c r="D518" s="55">
        <f t="shared" si="21"/>
        <v>803297.1070811735</v>
      </c>
      <c r="F518" s="51">
        <f t="shared" si="22"/>
        <v>29</v>
      </c>
    </row>
    <row r="519" spans="1:6" ht="15" customHeight="1">
      <c r="A519" s="56">
        <f>DATE(YEAR(A515),MONTH(A515)+1,1)</f>
        <v>43739</v>
      </c>
      <c r="B519" s="3" t="str">
        <f t="shared" si="23"/>
        <v>Admin Fee</v>
      </c>
      <c r="C519" s="34">
        <f>$G$4</f>
        <v>40</v>
      </c>
      <c r="D519" s="55">
        <f t="shared" si="21"/>
        <v>803337.1070811735</v>
      </c>
      <c r="F519" s="51">
        <f t="shared" si="22"/>
        <v>1</v>
      </c>
    </row>
    <row r="520" spans="1:6" ht="15" customHeight="1">
      <c r="A520" s="56">
        <f>DATE(YEAR(A516),MONTH(A516)+1,1)</f>
        <v>43739</v>
      </c>
      <c r="B520" s="3" t="str">
        <f t="shared" si="23"/>
        <v>Insurance</v>
      </c>
      <c r="C520" s="34">
        <f>$G$3</f>
        <v>150</v>
      </c>
      <c r="D520" s="55">
        <f t="shared" si="21"/>
        <v>803487.1070811735</v>
      </c>
      <c r="F520" s="51">
        <f t="shared" si="22"/>
        <v>0</v>
      </c>
    </row>
    <row r="521" spans="1:7" ht="15" customHeight="1">
      <c r="A521" s="56">
        <f>DATE(YEAR(A517),MONTH(A517)+1,$D$4)</f>
        <v>43739</v>
      </c>
      <c r="B521" s="3" t="str">
        <f t="shared" si="23"/>
        <v>Debit Order / Payment</v>
      </c>
      <c r="C521" s="34">
        <f>-$B$6-C519-C520</f>
        <v>-13357.895825866375</v>
      </c>
      <c r="D521" s="55">
        <f t="shared" si="21"/>
        <v>790129.2112553071</v>
      </c>
      <c r="F521" s="51">
        <f t="shared" si="22"/>
        <v>0</v>
      </c>
      <c r="G521" s="3">
        <f>COUNTIF($B$9:B521,B521)</f>
        <v>128</v>
      </c>
    </row>
    <row r="522" spans="1:6" ht="15" customHeight="1">
      <c r="A522" s="56">
        <f>DATE(YEAR(A518),MONTH(A518)+2,1-1)</f>
        <v>43769</v>
      </c>
      <c r="B522" s="3" t="str">
        <f t="shared" si="23"/>
        <v>Interest</v>
      </c>
      <c r="C522" s="34">
        <f>(D518*$B$5/365*F519)+(D519*$B$5/365*F520)+(D520*$B$5/365*F521)+(D521*$B$5/365*F522)</f>
        <v>10071.441141674131</v>
      </c>
      <c r="D522" s="55">
        <f t="shared" si="21"/>
        <v>800200.6523969813</v>
      </c>
      <c r="F522" s="51">
        <f t="shared" si="22"/>
        <v>30</v>
      </c>
    </row>
    <row r="523" spans="1:6" ht="15" customHeight="1">
      <c r="A523" s="56">
        <f>DATE(YEAR(A519),MONTH(A519)+1,1)</f>
        <v>43770</v>
      </c>
      <c r="B523" s="3" t="str">
        <f t="shared" si="23"/>
        <v>Admin Fee</v>
      </c>
      <c r="C523" s="34">
        <f>$G$4</f>
        <v>40</v>
      </c>
      <c r="D523" s="55">
        <f aca="true" t="shared" si="24" ref="D523:D586">D522+C523</f>
        <v>800240.6523969813</v>
      </c>
      <c r="F523" s="51">
        <f aca="true" t="shared" si="25" ref="F523:F586">A523-A522</f>
        <v>1</v>
      </c>
    </row>
    <row r="524" spans="1:6" ht="15" customHeight="1">
      <c r="A524" s="56">
        <f>DATE(YEAR(A520),MONTH(A520)+1,1)</f>
        <v>43770</v>
      </c>
      <c r="B524" s="3" t="str">
        <f t="shared" si="23"/>
        <v>Insurance</v>
      </c>
      <c r="C524" s="34">
        <f>$G$3</f>
        <v>150</v>
      </c>
      <c r="D524" s="55">
        <f t="shared" si="24"/>
        <v>800390.6523969813</v>
      </c>
      <c r="F524" s="51">
        <f t="shared" si="25"/>
        <v>0</v>
      </c>
    </row>
    <row r="525" spans="1:7" ht="15" customHeight="1">
      <c r="A525" s="56">
        <f>DATE(YEAR(A521),MONTH(A521)+1,$D$4)</f>
        <v>43770</v>
      </c>
      <c r="B525" s="3" t="str">
        <f t="shared" si="23"/>
        <v>Debit Order / Payment</v>
      </c>
      <c r="C525" s="34">
        <f>-$B$6-C523-C524</f>
        <v>-13357.895825866375</v>
      </c>
      <c r="D525" s="55">
        <f t="shared" si="24"/>
        <v>787032.7565711149</v>
      </c>
      <c r="F525" s="51">
        <f t="shared" si="25"/>
        <v>0</v>
      </c>
      <c r="G525" s="3">
        <f>COUNTIF($B$9:B525,B525)</f>
        <v>129</v>
      </c>
    </row>
    <row r="526" spans="1:6" ht="15" customHeight="1">
      <c r="A526" s="56">
        <f>DATE(YEAR(A522),MONTH(A522)+2,1-1)</f>
        <v>43799</v>
      </c>
      <c r="B526" s="3" t="str">
        <f t="shared" si="23"/>
        <v>Interest</v>
      </c>
      <c r="C526" s="34">
        <f>(D522*$B$5/365*F523)+(D523*$B$5/365*F524)+(D524*$B$5/365*F525)+(D525*$B$5/365*F526)</f>
        <v>9708.555038202458</v>
      </c>
      <c r="D526" s="55">
        <f t="shared" si="24"/>
        <v>796741.3116093173</v>
      </c>
      <c r="F526" s="51">
        <f t="shared" si="25"/>
        <v>29</v>
      </c>
    </row>
    <row r="527" spans="1:6" ht="15" customHeight="1">
      <c r="A527" s="56">
        <f>DATE(YEAR(A523),MONTH(A523)+1,1)</f>
        <v>43800</v>
      </c>
      <c r="B527" s="3" t="str">
        <f t="shared" si="23"/>
        <v>Admin Fee</v>
      </c>
      <c r="C527" s="34">
        <f>$G$4</f>
        <v>40</v>
      </c>
      <c r="D527" s="55">
        <f t="shared" si="24"/>
        <v>796781.3116093173</v>
      </c>
      <c r="F527" s="51">
        <f t="shared" si="25"/>
        <v>1</v>
      </c>
    </row>
    <row r="528" spans="1:6" ht="15" customHeight="1">
      <c r="A528" s="56">
        <f>DATE(YEAR(A524),MONTH(A524)+1,1)</f>
        <v>43800</v>
      </c>
      <c r="B528" s="3" t="str">
        <f aca="true" t="shared" si="26" ref="B528:B591">B524</f>
        <v>Insurance</v>
      </c>
      <c r="C528" s="34">
        <f>$G$3</f>
        <v>150</v>
      </c>
      <c r="D528" s="55">
        <f t="shared" si="24"/>
        <v>796931.3116093173</v>
      </c>
      <c r="F528" s="51">
        <f t="shared" si="25"/>
        <v>0</v>
      </c>
    </row>
    <row r="529" spans="1:7" ht="15" customHeight="1">
      <c r="A529" s="56">
        <f>DATE(YEAR(A525),MONTH(A525)+1,$D$4)</f>
        <v>43800</v>
      </c>
      <c r="B529" s="3" t="str">
        <f t="shared" si="26"/>
        <v>Debit Order / Payment</v>
      </c>
      <c r="C529" s="34">
        <f>-$B$6-C527-C528</f>
        <v>-13357.895825866375</v>
      </c>
      <c r="D529" s="55">
        <f t="shared" si="24"/>
        <v>783573.4157834509</v>
      </c>
      <c r="F529" s="51">
        <f t="shared" si="25"/>
        <v>0</v>
      </c>
      <c r="G529" s="3">
        <f>COUNTIF($B$9:B529,B529)</f>
        <v>130</v>
      </c>
    </row>
    <row r="530" spans="1:6" ht="15" customHeight="1">
      <c r="A530" s="56">
        <f>DATE(YEAR(A526),MONTH(A526)+2,1-1)</f>
        <v>43830</v>
      </c>
      <c r="B530" s="3" t="str">
        <f t="shared" si="26"/>
        <v>Interest</v>
      </c>
      <c r="C530" s="34">
        <f>(D526*$B$5/365*F527)+(D527*$B$5/365*F528)+(D528*$B$5/365*F529)+(D529*$B$5/365*F530)</f>
        <v>9987.922103471034</v>
      </c>
      <c r="D530" s="55">
        <f t="shared" si="24"/>
        <v>793561.337886922</v>
      </c>
      <c r="F530" s="51">
        <f t="shared" si="25"/>
        <v>30</v>
      </c>
    </row>
    <row r="531" spans="1:6" ht="15" customHeight="1">
      <c r="A531" s="56">
        <f>DATE(YEAR(A527),MONTH(A527)+1,1)</f>
        <v>43831</v>
      </c>
      <c r="B531" s="3" t="str">
        <f t="shared" si="26"/>
        <v>Admin Fee</v>
      </c>
      <c r="C531" s="34">
        <f>$G$4</f>
        <v>40</v>
      </c>
      <c r="D531" s="55">
        <f t="shared" si="24"/>
        <v>793601.337886922</v>
      </c>
      <c r="F531" s="51">
        <f t="shared" si="25"/>
        <v>1</v>
      </c>
    </row>
    <row r="532" spans="1:6" ht="15" customHeight="1">
      <c r="A532" s="56">
        <f>DATE(YEAR(A528),MONTH(A528)+1,1)</f>
        <v>43831</v>
      </c>
      <c r="B532" s="3" t="str">
        <f t="shared" si="26"/>
        <v>Insurance</v>
      </c>
      <c r="C532" s="34">
        <f>$G$3</f>
        <v>150</v>
      </c>
      <c r="D532" s="55">
        <f t="shared" si="24"/>
        <v>793751.337886922</v>
      </c>
      <c r="F532" s="51">
        <f t="shared" si="25"/>
        <v>0</v>
      </c>
    </row>
    <row r="533" spans="1:7" ht="15" customHeight="1">
      <c r="A533" s="56">
        <f>DATE(YEAR(A529),MONTH(A529)+1,$D$4)</f>
        <v>43831</v>
      </c>
      <c r="B533" s="3" t="str">
        <f t="shared" si="26"/>
        <v>Debit Order / Payment</v>
      </c>
      <c r="C533" s="34">
        <f>-$B$6-C531-C532</f>
        <v>-13357.895825866375</v>
      </c>
      <c r="D533" s="55">
        <f t="shared" si="24"/>
        <v>780393.4420610556</v>
      </c>
      <c r="F533" s="51">
        <f t="shared" si="25"/>
        <v>0</v>
      </c>
      <c r="G533" s="3">
        <f>COUNTIF($B$9:B533,B533)</f>
        <v>131</v>
      </c>
    </row>
    <row r="534" spans="1:6" ht="15" customHeight="1">
      <c r="A534" s="56">
        <f>DATE(YEAR(A530),MONTH(A530)+2,1-1)</f>
        <v>43861</v>
      </c>
      <c r="B534" s="3" t="str">
        <f t="shared" si="26"/>
        <v>Interest</v>
      </c>
      <c r="C534" s="34">
        <f>(D530*$B$5/365*F531)+(D531*$B$5/365*F532)+(D532*$B$5/365*F533)+(D533*$B$5/365*F534)</f>
        <v>9947.410109473392</v>
      </c>
      <c r="D534" s="55">
        <f t="shared" si="24"/>
        <v>790340.852170529</v>
      </c>
      <c r="F534" s="51">
        <f t="shared" si="25"/>
        <v>30</v>
      </c>
    </row>
    <row r="535" spans="1:6" ht="15" customHeight="1">
      <c r="A535" s="56">
        <f>DATE(YEAR(A531),MONTH(A531)+1,1)</f>
        <v>43862</v>
      </c>
      <c r="B535" s="3" t="str">
        <f t="shared" si="26"/>
        <v>Admin Fee</v>
      </c>
      <c r="C535" s="34">
        <f>$G$4</f>
        <v>40</v>
      </c>
      <c r="D535" s="55">
        <f t="shared" si="24"/>
        <v>790380.852170529</v>
      </c>
      <c r="F535" s="51">
        <f t="shared" si="25"/>
        <v>1</v>
      </c>
    </row>
    <row r="536" spans="1:6" ht="15" customHeight="1">
      <c r="A536" s="56">
        <f>DATE(YEAR(A532),MONTH(A532)+1,1)</f>
        <v>43862</v>
      </c>
      <c r="B536" s="3" t="str">
        <f t="shared" si="26"/>
        <v>Insurance</v>
      </c>
      <c r="C536" s="34">
        <f>$G$3</f>
        <v>150</v>
      </c>
      <c r="D536" s="55">
        <f t="shared" si="24"/>
        <v>790530.852170529</v>
      </c>
      <c r="F536" s="51">
        <f t="shared" si="25"/>
        <v>0</v>
      </c>
    </row>
    <row r="537" spans="1:7" ht="15" customHeight="1">
      <c r="A537" s="56">
        <f>DATE(YEAR(A533),MONTH(A533)+1,$D$4)</f>
        <v>43862</v>
      </c>
      <c r="B537" s="3" t="str">
        <f t="shared" si="26"/>
        <v>Debit Order / Payment</v>
      </c>
      <c r="C537" s="34">
        <f>-$B$6-C535-C536</f>
        <v>-13357.895825866375</v>
      </c>
      <c r="D537" s="55">
        <f t="shared" si="24"/>
        <v>777172.9563446626</v>
      </c>
      <c r="F537" s="51">
        <f t="shared" si="25"/>
        <v>0</v>
      </c>
      <c r="G537" s="3">
        <f>COUNTIF($B$9:B537,B537)</f>
        <v>132</v>
      </c>
    </row>
    <row r="538" spans="1:6" ht="15" customHeight="1">
      <c r="A538" s="56">
        <f>DATE(YEAR(A534),MONTH(A534)+2,1-1)</f>
        <v>43890</v>
      </c>
      <c r="B538" s="3" t="str">
        <f t="shared" si="26"/>
        <v>Interest</v>
      </c>
      <c r="C538" s="34">
        <f>(D534*$B$5/365*F535)+(D535*$B$5/365*F536)+(D536*$B$5/365*F537)+(D537*$B$5/365*F538)</f>
        <v>9267.609710885376</v>
      </c>
      <c r="D538" s="55">
        <f t="shared" si="24"/>
        <v>786440.5660555479</v>
      </c>
      <c r="F538" s="51">
        <f t="shared" si="25"/>
        <v>28</v>
      </c>
    </row>
    <row r="539" spans="1:6" ht="15" customHeight="1">
      <c r="A539" s="56">
        <f>DATE(YEAR(A535),MONTH(A535)+1,1)</f>
        <v>43891</v>
      </c>
      <c r="B539" s="3" t="str">
        <f t="shared" si="26"/>
        <v>Admin Fee</v>
      </c>
      <c r="C539" s="34">
        <f>$G$4</f>
        <v>40</v>
      </c>
      <c r="D539" s="55">
        <f t="shared" si="24"/>
        <v>786480.5660555479</v>
      </c>
      <c r="F539" s="51">
        <f t="shared" si="25"/>
        <v>1</v>
      </c>
    </row>
    <row r="540" spans="1:6" ht="15" customHeight="1">
      <c r="A540" s="56">
        <f>DATE(YEAR(A536),MONTH(A536)+1,1)</f>
        <v>43891</v>
      </c>
      <c r="B540" s="3" t="str">
        <f t="shared" si="26"/>
        <v>Insurance</v>
      </c>
      <c r="C540" s="34">
        <f>$G$3</f>
        <v>150</v>
      </c>
      <c r="D540" s="55">
        <f t="shared" si="24"/>
        <v>786630.5660555479</v>
      </c>
      <c r="F540" s="51">
        <f t="shared" si="25"/>
        <v>0</v>
      </c>
    </row>
    <row r="541" spans="1:7" ht="15" customHeight="1">
      <c r="A541" s="56">
        <f>DATE(YEAR(A537),MONTH(A537)+1,$D$4)</f>
        <v>43891</v>
      </c>
      <c r="B541" s="3" t="str">
        <f t="shared" si="26"/>
        <v>Debit Order / Payment</v>
      </c>
      <c r="C541" s="34">
        <f>-$B$6-C539-C540</f>
        <v>-13357.895825866375</v>
      </c>
      <c r="D541" s="55">
        <f t="shared" si="24"/>
        <v>773272.6702296815</v>
      </c>
      <c r="F541" s="51">
        <f t="shared" si="25"/>
        <v>0</v>
      </c>
      <c r="G541" s="3">
        <f>COUNTIF($B$9:B541,B541)</f>
        <v>133</v>
      </c>
    </row>
    <row r="542" spans="1:6" ht="15" customHeight="1">
      <c r="A542" s="56">
        <f>DATE(YEAR(A538),MONTH(A538)+2,1-1)</f>
        <v>43921</v>
      </c>
      <c r="B542" s="3" t="str">
        <f t="shared" si="26"/>
        <v>Interest</v>
      </c>
      <c r="C542" s="34">
        <f>(D538*$B$5/365*F539)+(D539*$B$5/365*F540)+(D540*$B$5/365*F541)+(D541*$B$5/365*F542)</f>
        <v>9856.69342723808</v>
      </c>
      <c r="D542" s="55">
        <f t="shared" si="24"/>
        <v>783129.3636569196</v>
      </c>
      <c r="F542" s="51">
        <f t="shared" si="25"/>
        <v>30</v>
      </c>
    </row>
    <row r="543" spans="1:6" ht="15" customHeight="1">
      <c r="A543" s="56">
        <f>DATE(YEAR(A539),MONTH(A539)+1,1)</f>
        <v>43922</v>
      </c>
      <c r="B543" s="3" t="str">
        <f t="shared" si="26"/>
        <v>Admin Fee</v>
      </c>
      <c r="C543" s="34">
        <f>$G$4</f>
        <v>40</v>
      </c>
      <c r="D543" s="55">
        <f t="shared" si="24"/>
        <v>783169.3636569196</v>
      </c>
      <c r="F543" s="51">
        <f t="shared" si="25"/>
        <v>1</v>
      </c>
    </row>
    <row r="544" spans="1:6" ht="15" customHeight="1">
      <c r="A544" s="56">
        <f>DATE(YEAR(A540),MONTH(A540)+1,1)</f>
        <v>43922</v>
      </c>
      <c r="B544" s="3" t="str">
        <f t="shared" si="26"/>
        <v>Insurance</v>
      </c>
      <c r="C544" s="34">
        <f>$G$3</f>
        <v>150</v>
      </c>
      <c r="D544" s="55">
        <f t="shared" si="24"/>
        <v>783319.3636569196</v>
      </c>
      <c r="F544" s="51">
        <f t="shared" si="25"/>
        <v>0</v>
      </c>
    </row>
    <row r="545" spans="1:7" ht="15" customHeight="1">
      <c r="A545" s="56">
        <f>DATE(YEAR(A541),MONTH(A541)+1,$D$4)</f>
        <v>43922</v>
      </c>
      <c r="B545" s="3" t="str">
        <f t="shared" si="26"/>
        <v>Debit Order / Payment</v>
      </c>
      <c r="C545" s="34">
        <f>-$B$6-C543-C544</f>
        <v>-13357.895825866375</v>
      </c>
      <c r="D545" s="55">
        <f t="shared" si="24"/>
        <v>769961.4678310532</v>
      </c>
      <c r="F545" s="51">
        <f t="shared" si="25"/>
        <v>0</v>
      </c>
      <c r="G545" s="3">
        <f>COUNTIF($B$9:B545,B545)</f>
        <v>134</v>
      </c>
    </row>
    <row r="546" spans="1:6" ht="15" customHeight="1">
      <c r="A546" s="56">
        <f>DATE(YEAR(A542),MONTH(A542)+2,1-1)</f>
        <v>43951</v>
      </c>
      <c r="B546" s="3" t="str">
        <f t="shared" si="26"/>
        <v>Interest</v>
      </c>
      <c r="C546" s="34">
        <f>(D542*$B$5/365*F543)+(D543*$B$5/365*F544)+(D544*$B$5/365*F545)+(D545*$B$5/365*F546)</f>
        <v>9498.087094831835</v>
      </c>
      <c r="D546" s="55">
        <f t="shared" si="24"/>
        <v>779459.554925885</v>
      </c>
      <c r="F546" s="51">
        <f t="shared" si="25"/>
        <v>29</v>
      </c>
    </row>
    <row r="547" spans="1:6" ht="15" customHeight="1">
      <c r="A547" s="56">
        <f>DATE(YEAR(A543),MONTH(A543)+1,1)</f>
        <v>43952</v>
      </c>
      <c r="B547" s="3" t="str">
        <f t="shared" si="26"/>
        <v>Admin Fee</v>
      </c>
      <c r="C547" s="34">
        <f>$G$4</f>
        <v>40</v>
      </c>
      <c r="D547" s="55">
        <f t="shared" si="24"/>
        <v>779499.554925885</v>
      </c>
      <c r="F547" s="51">
        <f t="shared" si="25"/>
        <v>1</v>
      </c>
    </row>
    <row r="548" spans="1:6" ht="15" customHeight="1">
      <c r="A548" s="56">
        <f>DATE(YEAR(A544),MONTH(A544)+1,1)</f>
        <v>43952</v>
      </c>
      <c r="B548" s="3" t="str">
        <f t="shared" si="26"/>
        <v>Insurance</v>
      </c>
      <c r="C548" s="34">
        <f>$G$3</f>
        <v>150</v>
      </c>
      <c r="D548" s="55">
        <f t="shared" si="24"/>
        <v>779649.554925885</v>
      </c>
      <c r="F548" s="51">
        <f t="shared" si="25"/>
        <v>0</v>
      </c>
    </row>
    <row r="549" spans="1:7" ht="15" customHeight="1">
      <c r="A549" s="56">
        <f>DATE(YEAR(A545),MONTH(A545)+1,$D$4)</f>
        <v>43952</v>
      </c>
      <c r="B549" s="3" t="str">
        <f t="shared" si="26"/>
        <v>Debit Order / Payment</v>
      </c>
      <c r="C549" s="34">
        <f>-$B$6-C547-C548</f>
        <v>-13357.895825866375</v>
      </c>
      <c r="D549" s="55">
        <f t="shared" si="24"/>
        <v>766291.6591000187</v>
      </c>
      <c r="F549" s="51">
        <f t="shared" si="25"/>
        <v>0</v>
      </c>
      <c r="G549" s="3">
        <f>COUNTIF($B$9:B549,B549)</f>
        <v>135</v>
      </c>
    </row>
    <row r="550" spans="1:6" ht="15" customHeight="1">
      <c r="A550" s="56">
        <f>DATE(YEAR(A546),MONTH(A546)+2,1-1)</f>
        <v>43982</v>
      </c>
      <c r="B550" s="3" t="str">
        <f t="shared" si="26"/>
        <v>Interest</v>
      </c>
      <c r="C550" s="34">
        <f>(D546*$B$5/365*F547)+(D547*$B$5/365*F548)+(D548*$B$5/365*F549)+(D549*$B$5/365*F550)</f>
        <v>9767.757258051963</v>
      </c>
      <c r="D550" s="55">
        <f t="shared" si="24"/>
        <v>776059.4163580707</v>
      </c>
      <c r="F550" s="51">
        <f t="shared" si="25"/>
        <v>30</v>
      </c>
    </row>
    <row r="551" spans="1:6" ht="15" customHeight="1">
      <c r="A551" s="56">
        <f>DATE(YEAR(A547),MONTH(A547)+1,1)</f>
        <v>43983</v>
      </c>
      <c r="B551" s="3" t="str">
        <f t="shared" si="26"/>
        <v>Admin Fee</v>
      </c>
      <c r="C551" s="34">
        <f>$G$4</f>
        <v>40</v>
      </c>
      <c r="D551" s="55">
        <f t="shared" si="24"/>
        <v>776099.4163580707</v>
      </c>
      <c r="F551" s="51">
        <f t="shared" si="25"/>
        <v>1</v>
      </c>
    </row>
    <row r="552" spans="1:6" ht="15" customHeight="1">
      <c r="A552" s="56">
        <f>DATE(YEAR(A548),MONTH(A548)+1,1)</f>
        <v>43983</v>
      </c>
      <c r="B552" s="3" t="str">
        <f t="shared" si="26"/>
        <v>Insurance</v>
      </c>
      <c r="C552" s="34">
        <f>$G$3</f>
        <v>150</v>
      </c>
      <c r="D552" s="55">
        <f t="shared" si="24"/>
        <v>776249.4163580707</v>
      </c>
      <c r="F552" s="51">
        <f t="shared" si="25"/>
        <v>0</v>
      </c>
    </row>
    <row r="553" spans="1:7" ht="15" customHeight="1">
      <c r="A553" s="56">
        <f>DATE(YEAR(A549),MONTH(A549)+1,$D$4)</f>
        <v>43983</v>
      </c>
      <c r="B553" s="3" t="str">
        <f t="shared" si="26"/>
        <v>Debit Order / Payment</v>
      </c>
      <c r="C553" s="34">
        <f>-$B$6-C551-C552</f>
        <v>-13357.895825866375</v>
      </c>
      <c r="D553" s="55">
        <f t="shared" si="24"/>
        <v>762891.5205322043</v>
      </c>
      <c r="F553" s="51">
        <f t="shared" si="25"/>
        <v>0</v>
      </c>
      <c r="G553" s="3">
        <f>COUNTIF($B$9:B553,B553)</f>
        <v>136</v>
      </c>
    </row>
    <row r="554" spans="1:6" ht="15" customHeight="1">
      <c r="A554" s="56">
        <f>DATE(YEAR(A550),MONTH(A550)+2,1-1)</f>
        <v>44012</v>
      </c>
      <c r="B554" s="3" t="str">
        <f t="shared" si="26"/>
        <v>Interest</v>
      </c>
      <c r="C554" s="34">
        <f>(D550*$B$5/365*F551)+(D551*$B$5/365*F552)+(D552*$B$5/365*F553)+(D553*$B$5/365*F554)</f>
        <v>9410.92336101041</v>
      </c>
      <c r="D554" s="55">
        <f t="shared" si="24"/>
        <v>772302.4438932147</v>
      </c>
      <c r="F554" s="51">
        <f t="shared" si="25"/>
        <v>29</v>
      </c>
    </row>
    <row r="555" spans="1:6" ht="15" customHeight="1">
      <c r="A555" s="56">
        <f>DATE(YEAR(A551),MONTH(A551)+1,1)</f>
        <v>44013</v>
      </c>
      <c r="B555" s="3" t="str">
        <f t="shared" si="26"/>
        <v>Admin Fee</v>
      </c>
      <c r="C555" s="34">
        <f>$G$4</f>
        <v>40</v>
      </c>
      <c r="D555" s="55">
        <f t="shared" si="24"/>
        <v>772342.4438932147</v>
      </c>
      <c r="F555" s="51">
        <f t="shared" si="25"/>
        <v>1</v>
      </c>
    </row>
    <row r="556" spans="1:6" ht="15" customHeight="1">
      <c r="A556" s="56">
        <f>DATE(YEAR(A552),MONTH(A552)+1,1)</f>
        <v>44013</v>
      </c>
      <c r="B556" s="3" t="str">
        <f t="shared" si="26"/>
        <v>Insurance</v>
      </c>
      <c r="C556" s="34">
        <f>$G$3</f>
        <v>150</v>
      </c>
      <c r="D556" s="55">
        <f t="shared" si="24"/>
        <v>772492.4438932147</v>
      </c>
      <c r="F556" s="51">
        <f t="shared" si="25"/>
        <v>0</v>
      </c>
    </row>
    <row r="557" spans="1:7" ht="15" customHeight="1">
      <c r="A557" s="56">
        <f>DATE(YEAR(A553),MONTH(A553)+1,$D$4)</f>
        <v>44013</v>
      </c>
      <c r="B557" s="3" t="str">
        <f t="shared" si="26"/>
        <v>Debit Order / Payment</v>
      </c>
      <c r="C557" s="34">
        <f>-$B$6-C555-C556</f>
        <v>-13357.895825866375</v>
      </c>
      <c r="D557" s="55">
        <f t="shared" si="24"/>
        <v>759134.5480673483</v>
      </c>
      <c r="F557" s="51">
        <f t="shared" si="25"/>
        <v>0</v>
      </c>
      <c r="G557" s="3">
        <f>COUNTIF($B$9:B557,B557)</f>
        <v>137</v>
      </c>
    </row>
    <row r="558" spans="1:6" ht="15" customHeight="1">
      <c r="A558" s="56">
        <f>DATE(YEAR(A554),MONTH(A554)+2,1-1)</f>
        <v>44043</v>
      </c>
      <c r="B558" s="3" t="str">
        <f t="shared" si="26"/>
        <v>Interest</v>
      </c>
      <c r="C558" s="34">
        <f>(D554*$B$5/365*F555)+(D555*$B$5/365*F556)+(D556*$B$5/365*F557)+(D557*$B$5/365*F558)</f>
        <v>9676.577624348081</v>
      </c>
      <c r="D558" s="55">
        <f t="shared" si="24"/>
        <v>768811.1256916964</v>
      </c>
      <c r="F558" s="51">
        <f t="shared" si="25"/>
        <v>30</v>
      </c>
    </row>
    <row r="559" spans="1:6" ht="15" customHeight="1">
      <c r="A559" s="56">
        <f>DATE(YEAR(A555),MONTH(A555)+1,1)</f>
        <v>44044</v>
      </c>
      <c r="B559" s="3" t="str">
        <f t="shared" si="26"/>
        <v>Admin Fee</v>
      </c>
      <c r="C559" s="34">
        <f>$G$4</f>
        <v>40</v>
      </c>
      <c r="D559" s="55">
        <f t="shared" si="24"/>
        <v>768851.1256916964</v>
      </c>
      <c r="F559" s="51">
        <f t="shared" si="25"/>
        <v>1</v>
      </c>
    </row>
    <row r="560" spans="1:6" ht="15" customHeight="1">
      <c r="A560" s="56">
        <f>DATE(YEAR(A556),MONTH(A556)+1,1)</f>
        <v>44044</v>
      </c>
      <c r="B560" s="3" t="str">
        <f t="shared" si="26"/>
        <v>Insurance</v>
      </c>
      <c r="C560" s="34">
        <f>$G$3</f>
        <v>150</v>
      </c>
      <c r="D560" s="55">
        <f t="shared" si="24"/>
        <v>769001.1256916964</v>
      </c>
      <c r="F560" s="51">
        <f t="shared" si="25"/>
        <v>0</v>
      </c>
    </row>
    <row r="561" spans="1:7" ht="15" customHeight="1">
      <c r="A561" s="56">
        <f>DATE(YEAR(A557),MONTH(A557)+1,$D$4)</f>
        <v>44044</v>
      </c>
      <c r="B561" s="3" t="str">
        <f t="shared" si="26"/>
        <v>Debit Order / Payment</v>
      </c>
      <c r="C561" s="34">
        <f>-$B$6-C559-C560</f>
        <v>-13357.895825866375</v>
      </c>
      <c r="D561" s="55">
        <f t="shared" si="24"/>
        <v>755643.22986583</v>
      </c>
      <c r="F561" s="51">
        <f t="shared" si="25"/>
        <v>0</v>
      </c>
      <c r="G561" s="3">
        <f>COUNTIF($B$9:B561,B561)</f>
        <v>138</v>
      </c>
    </row>
    <row r="562" spans="1:6" ht="15" customHeight="1">
      <c r="A562" s="56">
        <f>DATE(YEAR(A558),MONTH(A558)+2,1-1)</f>
        <v>44074</v>
      </c>
      <c r="B562" s="3" t="str">
        <f t="shared" si="26"/>
        <v>Interest</v>
      </c>
      <c r="C562" s="34">
        <f>(D558*$B$5/365*F559)+(D559*$B$5/365*F560)+(D560*$B$5/365*F561)+(D561*$B$5/365*F562)</f>
        <v>9632.099186986272</v>
      </c>
      <c r="D562" s="55">
        <f t="shared" si="24"/>
        <v>765275.3290528163</v>
      </c>
      <c r="F562" s="51">
        <f t="shared" si="25"/>
        <v>30</v>
      </c>
    </row>
    <row r="563" spans="1:6" ht="15" customHeight="1">
      <c r="A563" s="56">
        <f>DATE(YEAR(A559),MONTH(A559)+1,1)</f>
        <v>44075</v>
      </c>
      <c r="B563" s="3" t="str">
        <f t="shared" si="26"/>
        <v>Admin Fee</v>
      </c>
      <c r="C563" s="34">
        <f>$G$4</f>
        <v>40</v>
      </c>
      <c r="D563" s="55">
        <f t="shared" si="24"/>
        <v>765315.3290528163</v>
      </c>
      <c r="F563" s="51">
        <f t="shared" si="25"/>
        <v>1</v>
      </c>
    </row>
    <row r="564" spans="1:6" ht="15" customHeight="1">
      <c r="A564" s="56">
        <f>DATE(YEAR(A560),MONTH(A560)+1,1)</f>
        <v>44075</v>
      </c>
      <c r="B564" s="3" t="str">
        <f t="shared" si="26"/>
        <v>Insurance</v>
      </c>
      <c r="C564" s="34">
        <f>$G$3</f>
        <v>150</v>
      </c>
      <c r="D564" s="55">
        <f t="shared" si="24"/>
        <v>765465.3290528163</v>
      </c>
      <c r="F564" s="51">
        <f t="shared" si="25"/>
        <v>0</v>
      </c>
    </row>
    <row r="565" spans="1:7" ht="15" customHeight="1">
      <c r="A565" s="56">
        <f>DATE(YEAR(A561),MONTH(A561)+1,$D$4)</f>
        <v>44075</v>
      </c>
      <c r="B565" s="3" t="str">
        <f t="shared" si="26"/>
        <v>Debit Order / Payment</v>
      </c>
      <c r="C565" s="34">
        <f>-$B$6-C563-C564</f>
        <v>-13357.895825866375</v>
      </c>
      <c r="D565" s="55">
        <f t="shared" si="24"/>
        <v>752107.4332269499</v>
      </c>
      <c r="F565" s="51">
        <f t="shared" si="25"/>
        <v>0</v>
      </c>
      <c r="G565" s="3">
        <f>COUNTIF($B$9:B565,B565)</f>
        <v>139</v>
      </c>
    </row>
    <row r="566" spans="1:6" ht="15" customHeight="1">
      <c r="A566" s="56">
        <f>DATE(YEAR(A562),MONTH(A562)+2,1-1)</f>
        <v>44104</v>
      </c>
      <c r="B566" s="3" t="str">
        <f t="shared" si="26"/>
        <v>Interest</v>
      </c>
      <c r="C566" s="34">
        <f>(D562*$B$5/365*F563)+(D563*$B$5/365*F564)+(D564*$B$5/365*F565)+(D565*$B$5/365*F566)</f>
        <v>9277.968859986724</v>
      </c>
      <c r="D566" s="55">
        <f t="shared" si="24"/>
        <v>761385.4020869366</v>
      </c>
      <c r="F566" s="51">
        <f t="shared" si="25"/>
        <v>29</v>
      </c>
    </row>
    <row r="567" spans="1:6" ht="15" customHeight="1">
      <c r="A567" s="56">
        <f>DATE(YEAR(A563),MONTH(A563)+1,1)</f>
        <v>44105</v>
      </c>
      <c r="B567" s="3" t="str">
        <f t="shared" si="26"/>
        <v>Admin Fee</v>
      </c>
      <c r="C567" s="34">
        <f>$G$4</f>
        <v>40</v>
      </c>
      <c r="D567" s="55">
        <f t="shared" si="24"/>
        <v>761425.4020869366</v>
      </c>
      <c r="F567" s="51">
        <f t="shared" si="25"/>
        <v>1</v>
      </c>
    </row>
    <row r="568" spans="1:6" ht="15" customHeight="1">
      <c r="A568" s="56">
        <f>DATE(YEAR(A564),MONTH(A564)+1,1)</f>
        <v>44105</v>
      </c>
      <c r="B568" s="3" t="str">
        <f t="shared" si="26"/>
        <v>Insurance</v>
      </c>
      <c r="C568" s="34">
        <f>$G$3</f>
        <v>150</v>
      </c>
      <c r="D568" s="55">
        <f t="shared" si="24"/>
        <v>761575.4020869366</v>
      </c>
      <c r="F568" s="51">
        <f t="shared" si="25"/>
        <v>0</v>
      </c>
    </row>
    <row r="569" spans="1:7" ht="15" customHeight="1">
      <c r="A569" s="56">
        <f>DATE(YEAR(A565),MONTH(A565)+1,$D$4)</f>
        <v>44105</v>
      </c>
      <c r="B569" s="3" t="str">
        <f t="shared" si="26"/>
        <v>Debit Order / Payment</v>
      </c>
      <c r="C569" s="34">
        <f>-$B$6-C567-C568</f>
        <v>-13357.895825866375</v>
      </c>
      <c r="D569" s="55">
        <f t="shared" si="24"/>
        <v>748217.5062610703</v>
      </c>
      <c r="F569" s="51">
        <f t="shared" si="25"/>
        <v>0</v>
      </c>
      <c r="G569" s="3">
        <f>COUNTIF($B$9:B569,B569)</f>
        <v>140</v>
      </c>
    </row>
    <row r="570" spans="1:6" ht="15" customHeight="1">
      <c r="A570" s="56">
        <f>DATE(YEAR(A566),MONTH(A566)+2,1-1)</f>
        <v>44135</v>
      </c>
      <c r="B570" s="3" t="str">
        <f t="shared" si="26"/>
        <v>Interest</v>
      </c>
      <c r="C570" s="34">
        <f>(D566*$B$5/365*F567)+(D567*$B$5/365*F568)+(D568*$B$5/365*F569)+(D569*$B$5/365*F570)</f>
        <v>9537.497502706456</v>
      </c>
      <c r="D570" s="55">
        <f t="shared" si="24"/>
        <v>757755.0037637767</v>
      </c>
      <c r="F570" s="51">
        <f t="shared" si="25"/>
        <v>30</v>
      </c>
    </row>
    <row r="571" spans="1:6" ht="15" customHeight="1">
      <c r="A571" s="56">
        <f>DATE(YEAR(A567),MONTH(A567)+1,1)</f>
        <v>44136</v>
      </c>
      <c r="B571" s="3" t="str">
        <f t="shared" si="26"/>
        <v>Admin Fee</v>
      </c>
      <c r="C571" s="34">
        <f>$G$4</f>
        <v>40</v>
      </c>
      <c r="D571" s="55">
        <f t="shared" si="24"/>
        <v>757795.0037637767</v>
      </c>
      <c r="F571" s="51">
        <f t="shared" si="25"/>
        <v>1</v>
      </c>
    </row>
    <row r="572" spans="1:6" ht="15" customHeight="1">
      <c r="A572" s="56">
        <f>DATE(YEAR(A568),MONTH(A568)+1,1)</f>
        <v>44136</v>
      </c>
      <c r="B572" s="3" t="str">
        <f t="shared" si="26"/>
        <v>Insurance</v>
      </c>
      <c r="C572" s="34">
        <f>$G$3</f>
        <v>150</v>
      </c>
      <c r="D572" s="55">
        <f t="shared" si="24"/>
        <v>757945.0037637767</v>
      </c>
      <c r="F572" s="51">
        <f t="shared" si="25"/>
        <v>0</v>
      </c>
    </row>
    <row r="573" spans="1:7" ht="15" customHeight="1">
      <c r="A573" s="56">
        <f>DATE(YEAR(A569),MONTH(A569)+1,$D$4)</f>
        <v>44136</v>
      </c>
      <c r="B573" s="3" t="str">
        <f t="shared" si="26"/>
        <v>Debit Order / Payment</v>
      </c>
      <c r="C573" s="34">
        <f>-$B$6-C571-C572</f>
        <v>-13357.895825866375</v>
      </c>
      <c r="D573" s="55">
        <f t="shared" si="24"/>
        <v>744587.1079379104</v>
      </c>
      <c r="F573" s="51">
        <f t="shared" si="25"/>
        <v>0</v>
      </c>
      <c r="G573" s="3">
        <f>COUNTIF($B$9:B573,B573)</f>
        <v>141</v>
      </c>
    </row>
    <row r="574" spans="1:6" ht="15" customHeight="1">
      <c r="A574" s="56">
        <f>DATE(YEAR(A570),MONTH(A570)+2,1-1)</f>
        <v>44165</v>
      </c>
      <c r="B574" s="3" t="str">
        <f t="shared" si="26"/>
        <v>Interest</v>
      </c>
      <c r="C574" s="34">
        <f>(D570*$B$5/365*F571)+(D571*$B$5/365*F572)+(D572*$B$5/365*F573)+(D573*$B$5/365*F574)</f>
        <v>9185.252520806784</v>
      </c>
      <c r="D574" s="55">
        <f t="shared" si="24"/>
        <v>753772.3604587171</v>
      </c>
      <c r="F574" s="51">
        <f t="shared" si="25"/>
        <v>29</v>
      </c>
    </row>
    <row r="575" spans="1:6" ht="15" customHeight="1">
      <c r="A575" s="56">
        <f>DATE(YEAR(A571),MONTH(A571)+1,1)</f>
        <v>44166</v>
      </c>
      <c r="B575" s="3" t="str">
        <f t="shared" si="26"/>
        <v>Admin Fee</v>
      </c>
      <c r="C575" s="34">
        <f>$G$4</f>
        <v>40</v>
      </c>
      <c r="D575" s="55">
        <f t="shared" si="24"/>
        <v>753812.3604587171</v>
      </c>
      <c r="F575" s="51">
        <f t="shared" si="25"/>
        <v>1</v>
      </c>
    </row>
    <row r="576" spans="1:6" ht="15" customHeight="1">
      <c r="A576" s="56">
        <f>DATE(YEAR(A572),MONTH(A572)+1,1)</f>
        <v>44166</v>
      </c>
      <c r="B576" s="3" t="str">
        <f t="shared" si="26"/>
        <v>Insurance</v>
      </c>
      <c r="C576" s="34">
        <f>$G$3</f>
        <v>150</v>
      </c>
      <c r="D576" s="55">
        <f t="shared" si="24"/>
        <v>753962.3604587171</v>
      </c>
      <c r="F576" s="51">
        <f t="shared" si="25"/>
        <v>0</v>
      </c>
    </row>
    <row r="577" spans="1:7" ht="15" customHeight="1">
      <c r="A577" s="56">
        <f>DATE(YEAR(A573),MONTH(A573)+1,$D$4)</f>
        <v>44166</v>
      </c>
      <c r="B577" s="3" t="str">
        <f t="shared" si="26"/>
        <v>Debit Order / Payment</v>
      </c>
      <c r="C577" s="34">
        <f>-$B$6-C575-C576</f>
        <v>-13357.895825866375</v>
      </c>
      <c r="D577" s="55">
        <f t="shared" si="24"/>
        <v>740604.4646328507</v>
      </c>
      <c r="F577" s="51">
        <f t="shared" si="25"/>
        <v>0</v>
      </c>
      <c r="G577" s="3">
        <f>COUNTIF($B$9:B577,B577)</f>
        <v>142</v>
      </c>
    </row>
    <row r="578" spans="1:6" ht="15" customHeight="1">
      <c r="A578" s="56">
        <f>DATE(YEAR(A574),MONTH(A574)+2,1-1)</f>
        <v>44196</v>
      </c>
      <c r="B578" s="3" t="str">
        <f t="shared" si="26"/>
        <v>Interest</v>
      </c>
      <c r="C578" s="34">
        <f>(D574*$B$5/365*F575)+(D575*$B$5/365*F576)+(D576*$B$5/365*F577)+(D577*$B$5/365*F578)</f>
        <v>9440.509438127769</v>
      </c>
      <c r="D578" s="55">
        <f t="shared" si="24"/>
        <v>750044.9740709785</v>
      </c>
      <c r="F578" s="51">
        <f t="shared" si="25"/>
        <v>30</v>
      </c>
    </row>
    <row r="579" spans="1:6" ht="15" customHeight="1">
      <c r="A579" s="56">
        <f>DATE(YEAR(A575),MONTH(A575)+1,1)</f>
        <v>44197</v>
      </c>
      <c r="B579" s="3" t="str">
        <f t="shared" si="26"/>
        <v>Admin Fee</v>
      </c>
      <c r="C579" s="34">
        <f>$G$4</f>
        <v>40</v>
      </c>
      <c r="D579" s="55">
        <f t="shared" si="24"/>
        <v>750084.9740709785</v>
      </c>
      <c r="F579" s="51">
        <f t="shared" si="25"/>
        <v>1</v>
      </c>
    </row>
    <row r="580" spans="1:6" ht="15" customHeight="1">
      <c r="A580" s="56">
        <f>DATE(YEAR(A576),MONTH(A576)+1,1)</f>
        <v>44197</v>
      </c>
      <c r="B580" s="3" t="str">
        <f t="shared" si="26"/>
        <v>Insurance</v>
      </c>
      <c r="C580" s="34">
        <f>$G$3</f>
        <v>150</v>
      </c>
      <c r="D580" s="55">
        <f t="shared" si="24"/>
        <v>750234.9740709785</v>
      </c>
      <c r="F580" s="51">
        <f t="shared" si="25"/>
        <v>0</v>
      </c>
    </row>
    <row r="581" spans="1:7" ht="15" customHeight="1">
      <c r="A581" s="56">
        <f>DATE(YEAR(A577),MONTH(A577)+1,$D$4)</f>
        <v>44197</v>
      </c>
      <c r="B581" s="3" t="str">
        <f t="shared" si="26"/>
        <v>Debit Order / Payment</v>
      </c>
      <c r="C581" s="34">
        <f>-$B$6-C579-C580</f>
        <v>-13357.895825866375</v>
      </c>
      <c r="D581" s="55">
        <f t="shared" si="24"/>
        <v>736877.0782451121</v>
      </c>
      <c r="F581" s="51">
        <f t="shared" si="25"/>
        <v>0</v>
      </c>
      <c r="G581" s="3">
        <f>COUNTIF($B$9:B581,B581)</f>
        <v>143</v>
      </c>
    </row>
    <row r="582" spans="1:6" ht="15" customHeight="1">
      <c r="A582" s="56">
        <f>DATE(YEAR(A578),MONTH(A578)+2,1-1)</f>
        <v>44227</v>
      </c>
      <c r="B582" s="3" t="str">
        <f t="shared" si="26"/>
        <v>Interest</v>
      </c>
      <c r="C582" s="34">
        <f>(D578*$B$5/365*F579)+(D579*$B$5/365*F580)+(D580*$B$5/365*F581)+(D581*$B$5/365*F582)</f>
        <v>9393.02355674973</v>
      </c>
      <c r="D582" s="55">
        <f t="shared" si="24"/>
        <v>746270.1018018618</v>
      </c>
      <c r="F582" s="51">
        <f t="shared" si="25"/>
        <v>30</v>
      </c>
    </row>
    <row r="583" spans="1:6" ht="15" customHeight="1">
      <c r="A583" s="56">
        <f>DATE(YEAR(A579),MONTH(A579)+1,1)</f>
        <v>44228</v>
      </c>
      <c r="B583" s="3" t="str">
        <f t="shared" si="26"/>
        <v>Admin Fee</v>
      </c>
      <c r="C583" s="34">
        <f>$G$4</f>
        <v>40</v>
      </c>
      <c r="D583" s="55">
        <f t="shared" si="24"/>
        <v>746310.1018018618</v>
      </c>
      <c r="F583" s="51">
        <f t="shared" si="25"/>
        <v>1</v>
      </c>
    </row>
    <row r="584" spans="1:6" ht="15" customHeight="1">
      <c r="A584" s="56">
        <f>DATE(YEAR(A580),MONTH(A580)+1,1)</f>
        <v>44228</v>
      </c>
      <c r="B584" s="3" t="str">
        <f t="shared" si="26"/>
        <v>Insurance</v>
      </c>
      <c r="C584" s="34">
        <f>$G$3</f>
        <v>150</v>
      </c>
      <c r="D584" s="55">
        <f t="shared" si="24"/>
        <v>746460.1018018618</v>
      </c>
      <c r="F584" s="51">
        <f t="shared" si="25"/>
        <v>0</v>
      </c>
    </row>
    <row r="585" spans="1:7" ht="15" customHeight="1">
      <c r="A585" s="56">
        <f>DATE(YEAR(A581),MONTH(A581)+1,$D$4)</f>
        <v>44228</v>
      </c>
      <c r="B585" s="3" t="str">
        <f t="shared" si="26"/>
        <v>Debit Order / Payment</v>
      </c>
      <c r="C585" s="34">
        <f>-$B$6-C583-C584</f>
        <v>-13357.895825866375</v>
      </c>
      <c r="D585" s="55">
        <f t="shared" si="24"/>
        <v>733102.2059759954</v>
      </c>
      <c r="F585" s="51">
        <f t="shared" si="25"/>
        <v>0</v>
      </c>
      <c r="G585" s="3">
        <f>COUNTIF($B$9:B585,B585)</f>
        <v>144</v>
      </c>
    </row>
    <row r="586" spans="1:6" ht="15" customHeight="1">
      <c r="A586" s="56">
        <f>DATE(YEAR(A582),MONTH(A582)+2,1-1)</f>
        <v>44255</v>
      </c>
      <c r="B586" s="3" t="str">
        <f t="shared" si="26"/>
        <v>Interest</v>
      </c>
      <c r="C586" s="34">
        <f>(D582*$B$5/365*F583)+(D583*$B$5/365*F584)+(D584*$B$5/365*F585)+(D585*$B$5/365*F586)</f>
        <v>8441.108080748112</v>
      </c>
      <c r="D586" s="55">
        <f t="shared" si="24"/>
        <v>741543.3140567435</v>
      </c>
      <c r="F586" s="51">
        <f t="shared" si="25"/>
        <v>27</v>
      </c>
    </row>
    <row r="587" spans="1:6" ht="15" customHeight="1">
      <c r="A587" s="56">
        <f>DATE(YEAR(A583),MONTH(A583)+1,1)</f>
        <v>44256</v>
      </c>
      <c r="B587" s="3" t="str">
        <f t="shared" si="26"/>
        <v>Admin Fee</v>
      </c>
      <c r="C587" s="34">
        <f>$G$4</f>
        <v>40</v>
      </c>
      <c r="D587" s="55">
        <f aca="true" t="shared" si="27" ref="D587:D650">D586+C587</f>
        <v>741583.3140567435</v>
      </c>
      <c r="F587" s="51">
        <f aca="true" t="shared" si="28" ref="F587:F650">A587-A586</f>
        <v>1</v>
      </c>
    </row>
    <row r="588" spans="1:6" ht="15" customHeight="1">
      <c r="A588" s="56">
        <f>DATE(YEAR(A584),MONTH(A584)+1,1)</f>
        <v>44256</v>
      </c>
      <c r="B588" s="3" t="str">
        <f t="shared" si="26"/>
        <v>Insurance</v>
      </c>
      <c r="C588" s="34">
        <f>$G$3</f>
        <v>150</v>
      </c>
      <c r="D588" s="55">
        <f t="shared" si="27"/>
        <v>741733.3140567435</v>
      </c>
      <c r="F588" s="51">
        <f t="shared" si="28"/>
        <v>0</v>
      </c>
    </row>
    <row r="589" spans="1:7" ht="15" customHeight="1">
      <c r="A589" s="56">
        <f>DATE(YEAR(A585),MONTH(A585)+1,$D$4)</f>
        <v>44256</v>
      </c>
      <c r="B589" s="3" t="str">
        <f t="shared" si="26"/>
        <v>Debit Order / Payment</v>
      </c>
      <c r="C589" s="34">
        <f>-$B$6-C587-C588</f>
        <v>-13357.895825866375</v>
      </c>
      <c r="D589" s="55">
        <f t="shared" si="27"/>
        <v>728375.4182308771</v>
      </c>
      <c r="F589" s="51">
        <f t="shared" si="28"/>
        <v>0</v>
      </c>
      <c r="G589" s="3">
        <f>COUNTIF($B$9:B589,B589)</f>
        <v>145</v>
      </c>
    </row>
    <row r="590" spans="1:6" ht="15" customHeight="1">
      <c r="A590" s="56">
        <f>DATE(YEAR(A586),MONTH(A586)+2,1-1)</f>
        <v>44286</v>
      </c>
      <c r="B590" s="3" t="str">
        <f t="shared" si="26"/>
        <v>Interest</v>
      </c>
      <c r="C590" s="34">
        <f>(D586*$B$5/365*F587)+(D587*$B$5/365*F588)+(D588*$B$5/365*F589)+(D589*$B$5/365*F590)</f>
        <v>9284.714737390299</v>
      </c>
      <c r="D590" s="55">
        <f t="shared" si="27"/>
        <v>737660.1329682674</v>
      </c>
      <c r="F590" s="51">
        <f t="shared" si="28"/>
        <v>30</v>
      </c>
    </row>
    <row r="591" spans="1:6" ht="15" customHeight="1">
      <c r="A591" s="56">
        <f>DATE(YEAR(A587),MONTH(A587)+1,1)</f>
        <v>44287</v>
      </c>
      <c r="B591" s="3" t="str">
        <f t="shared" si="26"/>
        <v>Admin Fee</v>
      </c>
      <c r="C591" s="34">
        <f>$G$4</f>
        <v>40</v>
      </c>
      <c r="D591" s="55">
        <f t="shared" si="27"/>
        <v>737700.1329682674</v>
      </c>
      <c r="F591" s="51">
        <f t="shared" si="28"/>
        <v>1</v>
      </c>
    </row>
    <row r="592" spans="1:6" ht="15" customHeight="1">
      <c r="A592" s="56">
        <f>DATE(YEAR(A588),MONTH(A588)+1,1)</f>
        <v>44287</v>
      </c>
      <c r="B592" s="3" t="str">
        <f aca="true" t="shared" si="29" ref="B592:B655">B588</f>
        <v>Insurance</v>
      </c>
      <c r="C592" s="34">
        <f>$G$3</f>
        <v>150</v>
      </c>
      <c r="D592" s="55">
        <f t="shared" si="27"/>
        <v>737850.1329682674</v>
      </c>
      <c r="F592" s="51">
        <f t="shared" si="28"/>
        <v>0</v>
      </c>
    </row>
    <row r="593" spans="1:7" ht="15" customHeight="1">
      <c r="A593" s="56">
        <f>DATE(YEAR(A589),MONTH(A589)+1,$D$4)</f>
        <v>44287</v>
      </c>
      <c r="B593" s="3" t="str">
        <f t="shared" si="29"/>
        <v>Debit Order / Payment</v>
      </c>
      <c r="C593" s="34">
        <f>-$B$6-C591-C592</f>
        <v>-13357.895825866375</v>
      </c>
      <c r="D593" s="55">
        <f t="shared" si="27"/>
        <v>724492.237142401</v>
      </c>
      <c r="F593" s="51">
        <f t="shared" si="28"/>
        <v>0</v>
      </c>
      <c r="G593" s="3">
        <f>COUNTIF($B$9:B593,B593)</f>
        <v>146</v>
      </c>
    </row>
    <row r="594" spans="1:6" ht="15" customHeight="1">
      <c r="A594" s="56">
        <f>DATE(YEAR(A590),MONTH(A590)+2,1-1)</f>
        <v>44316</v>
      </c>
      <c r="B594" s="3" t="str">
        <f t="shared" si="29"/>
        <v>Interest</v>
      </c>
      <c r="C594" s="34">
        <f>(D590*$B$5/365*F591)+(D591*$B$5/365*F592)+(D592*$B$5/365*F593)+(D593*$B$5/365*F594)</f>
        <v>8937.507538396396</v>
      </c>
      <c r="D594" s="55">
        <f t="shared" si="27"/>
        <v>733429.7446807974</v>
      </c>
      <c r="F594" s="51">
        <f t="shared" si="28"/>
        <v>29</v>
      </c>
    </row>
    <row r="595" spans="1:6" ht="15" customHeight="1">
      <c r="A595" s="56">
        <f>DATE(YEAR(A591),MONTH(A591)+1,1)</f>
        <v>44317</v>
      </c>
      <c r="B595" s="3" t="str">
        <f t="shared" si="29"/>
        <v>Admin Fee</v>
      </c>
      <c r="C595" s="34">
        <f>$G$4</f>
        <v>40</v>
      </c>
      <c r="D595" s="55">
        <f t="shared" si="27"/>
        <v>733469.7446807974</v>
      </c>
      <c r="F595" s="51">
        <f t="shared" si="28"/>
        <v>1</v>
      </c>
    </row>
    <row r="596" spans="1:6" ht="15" customHeight="1">
      <c r="A596" s="56">
        <f>DATE(YEAR(A592),MONTH(A592)+1,1)</f>
        <v>44317</v>
      </c>
      <c r="B596" s="3" t="str">
        <f t="shared" si="29"/>
        <v>Insurance</v>
      </c>
      <c r="C596" s="34">
        <f>$G$3</f>
        <v>150</v>
      </c>
      <c r="D596" s="55">
        <f t="shared" si="27"/>
        <v>733619.7446807974</v>
      </c>
      <c r="F596" s="51">
        <f t="shared" si="28"/>
        <v>0</v>
      </c>
    </row>
    <row r="597" spans="1:7" ht="15" customHeight="1">
      <c r="A597" s="56">
        <f>DATE(YEAR(A593),MONTH(A593)+1,$D$4)</f>
        <v>44317</v>
      </c>
      <c r="B597" s="3" t="str">
        <f t="shared" si="29"/>
        <v>Debit Order / Payment</v>
      </c>
      <c r="C597" s="34">
        <f>-$B$6-C595-C596</f>
        <v>-13357.895825866375</v>
      </c>
      <c r="D597" s="55">
        <f t="shared" si="27"/>
        <v>720261.8488549311</v>
      </c>
      <c r="F597" s="51">
        <f t="shared" si="28"/>
        <v>0</v>
      </c>
      <c r="G597" s="3">
        <f>COUNTIF($B$9:B597,B597)</f>
        <v>147</v>
      </c>
    </row>
    <row r="598" spans="1:6" ht="15" customHeight="1">
      <c r="A598" s="56">
        <f>DATE(YEAR(A594),MONTH(A594)+2,1-1)</f>
        <v>44347</v>
      </c>
      <c r="B598" s="3" t="str">
        <f t="shared" si="29"/>
        <v>Interest</v>
      </c>
      <c r="C598" s="34">
        <f>(D594*$B$5/365*F595)+(D595*$B$5/365*F596)+(D596*$B$5/365*F597)+(D597*$B$5/365*F598)</f>
        <v>9181.350086436463</v>
      </c>
      <c r="D598" s="55">
        <f t="shared" si="27"/>
        <v>729443.1989413676</v>
      </c>
      <c r="F598" s="51">
        <f t="shared" si="28"/>
        <v>30</v>
      </c>
    </row>
    <row r="599" spans="1:6" ht="15" customHeight="1">
      <c r="A599" s="56">
        <f>DATE(YEAR(A595),MONTH(A595)+1,1)</f>
        <v>44348</v>
      </c>
      <c r="B599" s="3" t="str">
        <f t="shared" si="29"/>
        <v>Admin Fee</v>
      </c>
      <c r="C599" s="34">
        <f>$G$4</f>
        <v>40</v>
      </c>
      <c r="D599" s="55">
        <f t="shared" si="27"/>
        <v>729483.1989413676</v>
      </c>
      <c r="F599" s="51">
        <f t="shared" si="28"/>
        <v>1</v>
      </c>
    </row>
    <row r="600" spans="1:6" ht="15" customHeight="1">
      <c r="A600" s="56">
        <f>DATE(YEAR(A596),MONTH(A596)+1,1)</f>
        <v>44348</v>
      </c>
      <c r="B600" s="3" t="str">
        <f t="shared" si="29"/>
        <v>Insurance</v>
      </c>
      <c r="C600" s="34">
        <f>$G$3</f>
        <v>150</v>
      </c>
      <c r="D600" s="55">
        <f t="shared" si="27"/>
        <v>729633.1989413676</v>
      </c>
      <c r="F600" s="51">
        <f t="shared" si="28"/>
        <v>0</v>
      </c>
    </row>
    <row r="601" spans="1:7" ht="15" customHeight="1">
      <c r="A601" s="56">
        <f>DATE(YEAR(A597),MONTH(A597)+1,$D$4)</f>
        <v>44348</v>
      </c>
      <c r="B601" s="3" t="str">
        <f t="shared" si="29"/>
        <v>Debit Order / Payment</v>
      </c>
      <c r="C601" s="34">
        <f>-$B$6-C599-C600</f>
        <v>-13357.895825866375</v>
      </c>
      <c r="D601" s="55">
        <f t="shared" si="27"/>
        <v>716275.3031155012</v>
      </c>
      <c r="F601" s="51">
        <f t="shared" si="28"/>
        <v>0</v>
      </c>
      <c r="G601" s="3">
        <f>COUNTIF($B$9:B601,B601)</f>
        <v>148</v>
      </c>
    </row>
    <row r="602" spans="1:6" ht="15" customHeight="1">
      <c r="A602" s="56">
        <f>DATE(YEAR(A598),MONTH(A598)+2,1-1)</f>
        <v>44377</v>
      </c>
      <c r="B602" s="3" t="str">
        <f t="shared" si="29"/>
        <v>Interest</v>
      </c>
      <c r="C602" s="34">
        <f>(D598*$B$5/365*F599)+(D599*$B$5/365*F600)+(D600*$B$5/365*F601)+(D601*$B$5/365*F602)</f>
        <v>8836.202872311329</v>
      </c>
      <c r="D602" s="55">
        <f t="shared" si="27"/>
        <v>725111.5059878125</v>
      </c>
      <c r="F602" s="51">
        <f t="shared" si="28"/>
        <v>29</v>
      </c>
    </row>
    <row r="603" spans="1:6" ht="15" customHeight="1">
      <c r="A603" s="56">
        <f>DATE(YEAR(A599),MONTH(A599)+1,1)</f>
        <v>44378</v>
      </c>
      <c r="B603" s="3" t="str">
        <f t="shared" si="29"/>
        <v>Admin Fee</v>
      </c>
      <c r="C603" s="34">
        <f>$G$4</f>
        <v>40</v>
      </c>
      <c r="D603" s="55">
        <f t="shared" si="27"/>
        <v>725151.5059878125</v>
      </c>
      <c r="F603" s="51">
        <f t="shared" si="28"/>
        <v>1</v>
      </c>
    </row>
    <row r="604" spans="1:6" ht="15" customHeight="1">
      <c r="A604" s="56">
        <f>DATE(YEAR(A600),MONTH(A600)+1,1)</f>
        <v>44378</v>
      </c>
      <c r="B604" s="3" t="str">
        <f t="shared" si="29"/>
        <v>Insurance</v>
      </c>
      <c r="C604" s="34">
        <f>$G$3</f>
        <v>150</v>
      </c>
      <c r="D604" s="55">
        <f t="shared" si="27"/>
        <v>725301.5059878125</v>
      </c>
      <c r="F604" s="51">
        <f t="shared" si="28"/>
        <v>0</v>
      </c>
    </row>
    <row r="605" spans="1:7" ht="15" customHeight="1">
      <c r="A605" s="56">
        <f>DATE(YEAR(A601),MONTH(A601)+1,$D$4)</f>
        <v>44378</v>
      </c>
      <c r="B605" s="3" t="str">
        <f t="shared" si="29"/>
        <v>Debit Order / Payment</v>
      </c>
      <c r="C605" s="34">
        <f>-$B$6-C603-C604</f>
        <v>-13357.895825866375</v>
      </c>
      <c r="D605" s="55">
        <f t="shared" si="27"/>
        <v>711943.6101619462</v>
      </c>
      <c r="F605" s="51">
        <f t="shared" si="28"/>
        <v>0</v>
      </c>
      <c r="G605" s="3">
        <f>COUNTIF($B$9:B605,B605)</f>
        <v>149</v>
      </c>
    </row>
    <row r="606" spans="1:6" ht="15" customHeight="1">
      <c r="A606" s="56">
        <f>DATE(YEAR(A602),MONTH(A602)+2,1-1)</f>
        <v>44408</v>
      </c>
      <c r="B606" s="3" t="str">
        <f t="shared" si="29"/>
        <v>Interest</v>
      </c>
      <c r="C606" s="34">
        <f>(D602*$B$5/365*F603)+(D603*$B$5/365*F604)+(D604*$B$5/365*F605)+(D605*$B$5/365*F606)</f>
        <v>9075.378004457341</v>
      </c>
      <c r="D606" s="55">
        <f t="shared" si="27"/>
        <v>721018.9881664035</v>
      </c>
      <c r="F606" s="51">
        <f t="shared" si="28"/>
        <v>30</v>
      </c>
    </row>
    <row r="607" spans="1:6" ht="15" customHeight="1">
      <c r="A607" s="56">
        <f>DATE(YEAR(A603),MONTH(A603)+1,1)</f>
        <v>44409</v>
      </c>
      <c r="B607" s="3" t="str">
        <f t="shared" si="29"/>
        <v>Admin Fee</v>
      </c>
      <c r="C607" s="34">
        <f>$G$4</f>
        <v>40</v>
      </c>
      <c r="D607" s="55">
        <f t="shared" si="27"/>
        <v>721058.9881664035</v>
      </c>
      <c r="F607" s="51">
        <f t="shared" si="28"/>
        <v>1</v>
      </c>
    </row>
    <row r="608" spans="1:6" ht="15" customHeight="1">
      <c r="A608" s="56">
        <f>DATE(YEAR(A604),MONTH(A604)+1,1)</f>
        <v>44409</v>
      </c>
      <c r="B608" s="3" t="str">
        <f t="shared" si="29"/>
        <v>Insurance</v>
      </c>
      <c r="C608" s="34">
        <f>$G$3</f>
        <v>150</v>
      </c>
      <c r="D608" s="55">
        <f t="shared" si="27"/>
        <v>721208.9881664035</v>
      </c>
      <c r="F608" s="51">
        <f t="shared" si="28"/>
        <v>0</v>
      </c>
    </row>
    <row r="609" spans="1:7" ht="15" customHeight="1">
      <c r="A609" s="56">
        <f>DATE(YEAR(A605),MONTH(A605)+1,$D$4)</f>
        <v>44409</v>
      </c>
      <c r="B609" s="3" t="str">
        <f t="shared" si="29"/>
        <v>Debit Order / Payment</v>
      </c>
      <c r="C609" s="34">
        <f>-$B$6-C607-C608</f>
        <v>-13357.895825866375</v>
      </c>
      <c r="D609" s="55">
        <f t="shared" si="27"/>
        <v>707851.0923405371</v>
      </c>
      <c r="F609" s="51">
        <f t="shared" si="28"/>
        <v>0</v>
      </c>
      <c r="G609" s="3">
        <f>COUNTIF($B$9:B609,B609)</f>
        <v>150</v>
      </c>
    </row>
    <row r="610" spans="1:6" ht="15" customHeight="1">
      <c r="A610" s="56">
        <f>DATE(YEAR(A606),MONTH(A606)+2,1-1)</f>
        <v>44439</v>
      </c>
      <c r="B610" s="3" t="str">
        <f t="shared" si="29"/>
        <v>Interest</v>
      </c>
      <c r="C610" s="34">
        <f>(D606*$B$5/365*F607)+(D607*$B$5/365*F608)+(D608*$B$5/365*F609)+(D609*$B$5/365*F610)</f>
        <v>9023.240448650347</v>
      </c>
      <c r="D610" s="55">
        <f t="shared" si="27"/>
        <v>716874.3327891874</v>
      </c>
      <c r="F610" s="51">
        <f t="shared" si="28"/>
        <v>30</v>
      </c>
    </row>
    <row r="611" spans="1:6" ht="15" customHeight="1">
      <c r="A611" s="56">
        <f>DATE(YEAR(A607),MONTH(A607)+1,1)</f>
        <v>44440</v>
      </c>
      <c r="B611" s="3" t="str">
        <f t="shared" si="29"/>
        <v>Admin Fee</v>
      </c>
      <c r="C611" s="34">
        <f>$G$4</f>
        <v>40</v>
      </c>
      <c r="D611" s="55">
        <f t="shared" si="27"/>
        <v>716914.3327891874</v>
      </c>
      <c r="F611" s="51">
        <f t="shared" si="28"/>
        <v>1</v>
      </c>
    </row>
    <row r="612" spans="1:6" ht="15" customHeight="1">
      <c r="A612" s="56">
        <f>DATE(YEAR(A608),MONTH(A608)+1,1)</f>
        <v>44440</v>
      </c>
      <c r="B612" s="3" t="str">
        <f t="shared" si="29"/>
        <v>Insurance</v>
      </c>
      <c r="C612" s="34">
        <f>$G$3</f>
        <v>150</v>
      </c>
      <c r="D612" s="55">
        <f t="shared" si="27"/>
        <v>717064.3327891874</v>
      </c>
      <c r="F612" s="51">
        <f t="shared" si="28"/>
        <v>0</v>
      </c>
    </row>
    <row r="613" spans="1:7" ht="15" customHeight="1">
      <c r="A613" s="56">
        <f>DATE(YEAR(A609),MONTH(A609)+1,$D$4)</f>
        <v>44440</v>
      </c>
      <c r="B613" s="3" t="str">
        <f t="shared" si="29"/>
        <v>Debit Order / Payment</v>
      </c>
      <c r="C613" s="34">
        <f>-$B$6-C611-C612</f>
        <v>-13357.895825866375</v>
      </c>
      <c r="D613" s="55">
        <f t="shared" si="27"/>
        <v>703706.4369633211</v>
      </c>
      <c r="F613" s="51">
        <f t="shared" si="28"/>
        <v>0</v>
      </c>
      <c r="G613" s="3">
        <f>COUNTIF($B$9:B613,B613)</f>
        <v>151</v>
      </c>
    </row>
    <row r="614" spans="1:6" ht="15" customHeight="1">
      <c r="A614" s="56">
        <f>DATE(YEAR(A610),MONTH(A610)+2,1-1)</f>
        <v>44469</v>
      </c>
      <c r="B614" s="3" t="str">
        <f t="shared" si="29"/>
        <v>Interest</v>
      </c>
      <c r="C614" s="34">
        <f>(D610*$B$5/365*F611)+(D611*$B$5/365*F612)+(D612*$B$5/365*F613)+(D613*$B$5/365*F614)</f>
        <v>8681.244248517327</v>
      </c>
      <c r="D614" s="55">
        <f t="shared" si="27"/>
        <v>712387.6812118384</v>
      </c>
      <c r="F614" s="51">
        <f t="shared" si="28"/>
        <v>29</v>
      </c>
    </row>
    <row r="615" spans="1:6" ht="15" customHeight="1">
      <c r="A615" s="56">
        <f>DATE(YEAR(A611),MONTH(A611)+1,1)</f>
        <v>44470</v>
      </c>
      <c r="B615" s="3" t="str">
        <f t="shared" si="29"/>
        <v>Admin Fee</v>
      </c>
      <c r="C615" s="34">
        <f>$G$4</f>
        <v>40</v>
      </c>
      <c r="D615" s="55">
        <f t="shared" si="27"/>
        <v>712427.6812118384</v>
      </c>
      <c r="F615" s="51">
        <f t="shared" si="28"/>
        <v>1</v>
      </c>
    </row>
    <row r="616" spans="1:6" ht="15" customHeight="1">
      <c r="A616" s="56">
        <f>DATE(YEAR(A612),MONTH(A612)+1,1)</f>
        <v>44470</v>
      </c>
      <c r="B616" s="3" t="str">
        <f t="shared" si="29"/>
        <v>Insurance</v>
      </c>
      <c r="C616" s="34">
        <f>$G$3</f>
        <v>150</v>
      </c>
      <c r="D616" s="55">
        <f t="shared" si="27"/>
        <v>712577.6812118384</v>
      </c>
      <c r="F616" s="51">
        <f t="shared" si="28"/>
        <v>0</v>
      </c>
    </row>
    <row r="617" spans="1:7" ht="15" customHeight="1">
      <c r="A617" s="56">
        <f>DATE(YEAR(A613),MONTH(A613)+1,$D$4)</f>
        <v>44470</v>
      </c>
      <c r="B617" s="3" t="str">
        <f t="shared" si="29"/>
        <v>Debit Order / Payment</v>
      </c>
      <c r="C617" s="34">
        <f>-$B$6-C615-C616</f>
        <v>-13357.895825866375</v>
      </c>
      <c r="D617" s="55">
        <f t="shared" si="27"/>
        <v>699219.785385972</v>
      </c>
      <c r="F617" s="51">
        <f t="shared" si="28"/>
        <v>0</v>
      </c>
      <c r="G617" s="3">
        <f>COUNTIF($B$9:B617,B617)</f>
        <v>152</v>
      </c>
    </row>
    <row r="618" spans="1:6" ht="15" customHeight="1">
      <c r="A618" s="56">
        <f>DATE(YEAR(A614),MONTH(A614)+2,1-1)</f>
        <v>44500</v>
      </c>
      <c r="B618" s="3" t="str">
        <f t="shared" si="29"/>
        <v>Interest</v>
      </c>
      <c r="C618" s="34">
        <f>(D614*$B$5/365*F615)+(D615*$B$5/365*F616)+(D616*$B$5/365*F617)+(D617*$B$5/365*F618)</f>
        <v>8913.279962790823</v>
      </c>
      <c r="D618" s="55">
        <f t="shared" si="27"/>
        <v>708133.0653487628</v>
      </c>
      <c r="F618" s="51">
        <f t="shared" si="28"/>
        <v>30</v>
      </c>
    </row>
    <row r="619" spans="1:6" ht="15" customHeight="1">
      <c r="A619" s="56">
        <f>DATE(YEAR(A615),MONTH(A615)+1,1)</f>
        <v>44501</v>
      </c>
      <c r="B619" s="3" t="str">
        <f t="shared" si="29"/>
        <v>Admin Fee</v>
      </c>
      <c r="C619" s="34">
        <f>$G$4</f>
        <v>40</v>
      </c>
      <c r="D619" s="55">
        <f t="shared" si="27"/>
        <v>708173.0653487628</v>
      </c>
      <c r="F619" s="51">
        <f t="shared" si="28"/>
        <v>1</v>
      </c>
    </row>
    <row r="620" spans="1:6" ht="15" customHeight="1">
      <c r="A620" s="56">
        <f>DATE(YEAR(A616),MONTH(A616)+1,1)</f>
        <v>44501</v>
      </c>
      <c r="B620" s="3" t="str">
        <f t="shared" si="29"/>
        <v>Insurance</v>
      </c>
      <c r="C620" s="34">
        <f>$G$3</f>
        <v>150</v>
      </c>
      <c r="D620" s="55">
        <f t="shared" si="27"/>
        <v>708323.0653487628</v>
      </c>
      <c r="F620" s="51">
        <f t="shared" si="28"/>
        <v>0</v>
      </c>
    </row>
    <row r="621" spans="1:7" ht="15" customHeight="1">
      <c r="A621" s="56">
        <f>DATE(YEAR(A617),MONTH(A617)+1,$D$4)</f>
        <v>44501</v>
      </c>
      <c r="B621" s="3" t="str">
        <f t="shared" si="29"/>
        <v>Debit Order / Payment</v>
      </c>
      <c r="C621" s="34">
        <f>-$B$6-C619-C620</f>
        <v>-13357.895825866375</v>
      </c>
      <c r="D621" s="55">
        <f t="shared" si="27"/>
        <v>694965.1695228964</v>
      </c>
      <c r="F621" s="51">
        <f t="shared" si="28"/>
        <v>0</v>
      </c>
      <c r="G621" s="3">
        <f>COUNTIF($B$9:B621,B621)</f>
        <v>153</v>
      </c>
    </row>
    <row r="622" spans="1:6" ht="15" customHeight="1">
      <c r="A622" s="56">
        <f>DATE(YEAR(A618),MONTH(A618)+2,1-1)</f>
        <v>44530</v>
      </c>
      <c r="B622" s="3" t="str">
        <f t="shared" si="29"/>
        <v>Interest</v>
      </c>
      <c r="C622" s="34">
        <f>(D618*$B$5/365*F619)+(D619*$B$5/365*F620)+(D620*$B$5/365*F621)+(D621*$B$5/365*F622)</f>
        <v>8573.475197881955</v>
      </c>
      <c r="D622" s="55">
        <f t="shared" si="27"/>
        <v>703538.6447207783</v>
      </c>
      <c r="F622" s="51">
        <f t="shared" si="28"/>
        <v>29</v>
      </c>
    </row>
    <row r="623" spans="1:6" ht="15" customHeight="1">
      <c r="A623" s="56">
        <f>DATE(YEAR(A619),MONTH(A619)+1,1)</f>
        <v>44531</v>
      </c>
      <c r="B623" s="3" t="str">
        <f t="shared" si="29"/>
        <v>Admin Fee</v>
      </c>
      <c r="C623" s="34">
        <f>$G$4</f>
        <v>40</v>
      </c>
      <c r="D623" s="55">
        <f t="shared" si="27"/>
        <v>703578.6447207783</v>
      </c>
      <c r="F623" s="51">
        <f t="shared" si="28"/>
        <v>1</v>
      </c>
    </row>
    <row r="624" spans="1:6" ht="15" customHeight="1">
      <c r="A624" s="56">
        <f>DATE(YEAR(A620),MONTH(A620)+1,1)</f>
        <v>44531</v>
      </c>
      <c r="B624" s="3" t="str">
        <f t="shared" si="29"/>
        <v>Insurance</v>
      </c>
      <c r="C624" s="34">
        <f>$G$3</f>
        <v>150</v>
      </c>
      <c r="D624" s="55">
        <f t="shared" si="27"/>
        <v>703728.6447207783</v>
      </c>
      <c r="F624" s="51">
        <f t="shared" si="28"/>
        <v>0</v>
      </c>
    </row>
    <row r="625" spans="1:7" ht="15" customHeight="1">
      <c r="A625" s="56">
        <f>DATE(YEAR(A621),MONTH(A621)+1,$D$4)</f>
        <v>44531</v>
      </c>
      <c r="B625" s="3" t="str">
        <f t="shared" si="29"/>
        <v>Debit Order / Payment</v>
      </c>
      <c r="C625" s="34">
        <f>-$B$6-C623-C624</f>
        <v>-13357.895825866375</v>
      </c>
      <c r="D625" s="55">
        <f t="shared" si="27"/>
        <v>690370.748894912</v>
      </c>
      <c r="F625" s="51">
        <f t="shared" si="28"/>
        <v>0</v>
      </c>
      <c r="G625" s="3">
        <f>COUNTIF($B$9:B625,B625)</f>
        <v>154</v>
      </c>
    </row>
    <row r="626" spans="1:6" ht="15" customHeight="1">
      <c r="A626" s="56">
        <f>DATE(YEAR(A622),MONTH(A622)+2,1-1)</f>
        <v>44561</v>
      </c>
      <c r="B626" s="3" t="str">
        <f t="shared" si="29"/>
        <v>Interest</v>
      </c>
      <c r="C626" s="34">
        <f>(D622*$B$5/365*F623)+(D623*$B$5/365*F624)+(D624*$B$5/365*F625)+(D625*$B$5/365*F626)</f>
        <v>8800.545662288276</v>
      </c>
      <c r="D626" s="55">
        <f t="shared" si="27"/>
        <v>699171.2945572003</v>
      </c>
      <c r="F626" s="51">
        <f t="shared" si="28"/>
        <v>30</v>
      </c>
    </row>
    <row r="627" spans="1:6" ht="15" customHeight="1">
      <c r="A627" s="56">
        <f>DATE(YEAR(A623),MONTH(A623)+1,1)</f>
        <v>44562</v>
      </c>
      <c r="B627" s="3" t="str">
        <f t="shared" si="29"/>
        <v>Admin Fee</v>
      </c>
      <c r="C627" s="34">
        <f>$G$4</f>
        <v>40</v>
      </c>
      <c r="D627" s="55">
        <f t="shared" si="27"/>
        <v>699211.2945572003</v>
      </c>
      <c r="F627" s="51">
        <f t="shared" si="28"/>
        <v>1</v>
      </c>
    </row>
    <row r="628" spans="1:6" ht="15" customHeight="1">
      <c r="A628" s="56">
        <f>DATE(YEAR(A624),MONTH(A624)+1,1)</f>
        <v>44562</v>
      </c>
      <c r="B628" s="3" t="str">
        <f t="shared" si="29"/>
        <v>Insurance</v>
      </c>
      <c r="C628" s="34">
        <f>$G$3</f>
        <v>150</v>
      </c>
      <c r="D628" s="55">
        <f t="shared" si="27"/>
        <v>699361.2945572003</v>
      </c>
      <c r="F628" s="51">
        <f t="shared" si="28"/>
        <v>0</v>
      </c>
    </row>
    <row r="629" spans="1:7" ht="15" customHeight="1">
      <c r="A629" s="56">
        <f>DATE(YEAR(A625),MONTH(A625)+1,$D$4)</f>
        <v>44562</v>
      </c>
      <c r="B629" s="3" t="str">
        <f t="shared" si="29"/>
        <v>Debit Order / Payment</v>
      </c>
      <c r="C629" s="34">
        <f>-$B$6-C627-C628</f>
        <v>-13357.895825866375</v>
      </c>
      <c r="D629" s="55">
        <f t="shared" si="27"/>
        <v>686003.3987313339</v>
      </c>
      <c r="F629" s="51">
        <f t="shared" si="28"/>
        <v>0</v>
      </c>
      <c r="G629" s="3">
        <f>COUNTIF($B$9:B629,B629)</f>
        <v>155</v>
      </c>
    </row>
    <row r="630" spans="1:6" ht="15" customHeight="1">
      <c r="A630" s="56">
        <f>DATE(YEAR(A626),MONTH(A626)+2,1-1)</f>
        <v>44592</v>
      </c>
      <c r="B630" s="3" t="str">
        <f t="shared" si="29"/>
        <v>Interest</v>
      </c>
      <c r="C630" s="34">
        <f>(D626*$B$5/365*F627)+(D627*$B$5/365*F628)+(D628*$B$5/365*F629)+(D629*$B$5/365*F630)</f>
        <v>8744.906817738583</v>
      </c>
      <c r="D630" s="55">
        <f t="shared" si="27"/>
        <v>694748.3055490725</v>
      </c>
      <c r="F630" s="51">
        <f t="shared" si="28"/>
        <v>30</v>
      </c>
    </row>
    <row r="631" spans="1:6" ht="15" customHeight="1">
      <c r="A631" s="56">
        <f>DATE(YEAR(A627),MONTH(A627)+1,1)</f>
        <v>44593</v>
      </c>
      <c r="B631" s="3" t="str">
        <f t="shared" si="29"/>
        <v>Admin Fee</v>
      </c>
      <c r="C631" s="34">
        <f>$G$4</f>
        <v>40</v>
      </c>
      <c r="D631" s="55">
        <f t="shared" si="27"/>
        <v>694788.3055490725</v>
      </c>
      <c r="F631" s="51">
        <f t="shared" si="28"/>
        <v>1</v>
      </c>
    </row>
    <row r="632" spans="1:6" ht="15" customHeight="1">
      <c r="A632" s="56">
        <f>DATE(YEAR(A628),MONTH(A628)+1,1)</f>
        <v>44593</v>
      </c>
      <c r="B632" s="3" t="str">
        <f t="shared" si="29"/>
        <v>Insurance</v>
      </c>
      <c r="C632" s="34">
        <f>$G$3</f>
        <v>150</v>
      </c>
      <c r="D632" s="55">
        <f t="shared" si="27"/>
        <v>694938.3055490725</v>
      </c>
      <c r="F632" s="51">
        <f t="shared" si="28"/>
        <v>0</v>
      </c>
    </row>
    <row r="633" spans="1:7" ht="15" customHeight="1">
      <c r="A633" s="56">
        <f>DATE(YEAR(A629),MONTH(A629)+1,$D$4)</f>
        <v>44593</v>
      </c>
      <c r="B633" s="3" t="str">
        <f t="shared" si="29"/>
        <v>Debit Order / Payment</v>
      </c>
      <c r="C633" s="34">
        <f>-$B$6-C631-C632</f>
        <v>-13357.895825866375</v>
      </c>
      <c r="D633" s="55">
        <f t="shared" si="27"/>
        <v>681580.4097232061</v>
      </c>
      <c r="F633" s="51">
        <f t="shared" si="28"/>
        <v>0</v>
      </c>
      <c r="G633" s="3">
        <f>COUNTIF($B$9:B633,B633)</f>
        <v>156</v>
      </c>
    </row>
    <row r="634" spans="1:6" ht="15" customHeight="1">
      <c r="A634" s="56">
        <f>DATE(YEAR(A630),MONTH(A630)+2,1-1)</f>
        <v>44620</v>
      </c>
      <c r="B634" s="3" t="str">
        <f t="shared" si="29"/>
        <v>Interest</v>
      </c>
      <c r="C634" s="34">
        <f>(D630*$B$5/365*F631)+(D631*$B$5/365*F632)+(D632*$B$5/365*F633)+(D633*$B$5/365*F634)</f>
        <v>7848.254534825603</v>
      </c>
      <c r="D634" s="55">
        <f t="shared" si="27"/>
        <v>689428.6642580316</v>
      </c>
      <c r="F634" s="51">
        <f t="shared" si="28"/>
        <v>27</v>
      </c>
    </row>
    <row r="635" spans="1:6" ht="15" customHeight="1">
      <c r="A635" s="56">
        <f>DATE(YEAR(A631),MONTH(A631)+1,1)</f>
        <v>44621</v>
      </c>
      <c r="B635" s="3" t="str">
        <f t="shared" si="29"/>
        <v>Admin Fee</v>
      </c>
      <c r="C635" s="34">
        <f>$G$4</f>
        <v>40</v>
      </c>
      <c r="D635" s="55">
        <f t="shared" si="27"/>
        <v>689468.6642580316</v>
      </c>
      <c r="F635" s="51">
        <f t="shared" si="28"/>
        <v>1</v>
      </c>
    </row>
    <row r="636" spans="1:6" ht="15" customHeight="1">
      <c r="A636" s="56">
        <f>DATE(YEAR(A632),MONTH(A632)+1,1)</f>
        <v>44621</v>
      </c>
      <c r="B636" s="3" t="str">
        <f t="shared" si="29"/>
        <v>Insurance</v>
      </c>
      <c r="C636" s="34">
        <f>$G$3</f>
        <v>150</v>
      </c>
      <c r="D636" s="55">
        <f t="shared" si="27"/>
        <v>689618.6642580316</v>
      </c>
      <c r="F636" s="51">
        <f t="shared" si="28"/>
        <v>0</v>
      </c>
    </row>
    <row r="637" spans="1:7" ht="15" customHeight="1">
      <c r="A637" s="56">
        <f>DATE(YEAR(A633),MONTH(A633)+1,$D$4)</f>
        <v>44621</v>
      </c>
      <c r="B637" s="3" t="str">
        <f t="shared" si="29"/>
        <v>Debit Order / Payment</v>
      </c>
      <c r="C637" s="34">
        <f>-$B$6-C635-C636</f>
        <v>-13357.895825866375</v>
      </c>
      <c r="D637" s="55">
        <f t="shared" si="27"/>
        <v>676260.7684321653</v>
      </c>
      <c r="F637" s="51">
        <f t="shared" si="28"/>
        <v>0</v>
      </c>
      <c r="G637" s="3">
        <f>COUNTIF($B$9:B637,B637)</f>
        <v>157</v>
      </c>
    </row>
    <row r="638" spans="1:6" ht="15" customHeight="1">
      <c r="A638" s="56">
        <f>DATE(YEAR(A634),MONTH(A634)+2,1-1)</f>
        <v>44651</v>
      </c>
      <c r="B638" s="3" t="str">
        <f t="shared" si="29"/>
        <v>Interest</v>
      </c>
      <c r="C638" s="34">
        <f>(D634*$B$5/365*F635)+(D635*$B$5/365*F636)+(D636*$B$5/365*F637)+(D637*$B$5/365*F638)</f>
        <v>8620.788376940953</v>
      </c>
      <c r="D638" s="55">
        <f t="shared" si="27"/>
        <v>684881.5568091063</v>
      </c>
      <c r="F638" s="51">
        <f t="shared" si="28"/>
        <v>30</v>
      </c>
    </row>
    <row r="639" spans="1:6" ht="15" customHeight="1">
      <c r="A639" s="56">
        <f>DATE(YEAR(A635),MONTH(A635)+1,1)</f>
        <v>44652</v>
      </c>
      <c r="B639" s="3" t="str">
        <f t="shared" si="29"/>
        <v>Admin Fee</v>
      </c>
      <c r="C639" s="34">
        <f>$G$4</f>
        <v>40</v>
      </c>
      <c r="D639" s="55">
        <f t="shared" si="27"/>
        <v>684921.5568091063</v>
      </c>
      <c r="F639" s="51">
        <f t="shared" si="28"/>
        <v>1</v>
      </c>
    </row>
    <row r="640" spans="1:6" ht="15" customHeight="1">
      <c r="A640" s="56">
        <f>DATE(YEAR(A636),MONTH(A636)+1,1)</f>
        <v>44652</v>
      </c>
      <c r="B640" s="3" t="str">
        <f t="shared" si="29"/>
        <v>Insurance</v>
      </c>
      <c r="C640" s="34">
        <f>$G$3</f>
        <v>150</v>
      </c>
      <c r="D640" s="55">
        <f t="shared" si="27"/>
        <v>685071.5568091063</v>
      </c>
      <c r="F640" s="51">
        <f t="shared" si="28"/>
        <v>0</v>
      </c>
    </row>
    <row r="641" spans="1:7" ht="15" customHeight="1">
      <c r="A641" s="56">
        <f>DATE(YEAR(A637),MONTH(A637)+1,$D$4)</f>
        <v>44652</v>
      </c>
      <c r="B641" s="3" t="str">
        <f t="shared" si="29"/>
        <v>Debit Order / Payment</v>
      </c>
      <c r="C641" s="34">
        <f>-$B$6-C639-C640</f>
        <v>-13357.895825866375</v>
      </c>
      <c r="D641" s="55">
        <f t="shared" si="27"/>
        <v>671713.6609832399</v>
      </c>
      <c r="F641" s="51">
        <f t="shared" si="28"/>
        <v>0</v>
      </c>
      <c r="G641" s="3">
        <f>COUNTIF($B$9:B641,B641)</f>
        <v>158</v>
      </c>
    </row>
    <row r="642" spans="1:6" ht="15" customHeight="1">
      <c r="A642" s="56">
        <f>DATE(YEAR(A638),MONTH(A638)+2,1-1)</f>
        <v>44681</v>
      </c>
      <c r="B642" s="3" t="str">
        <f t="shared" si="29"/>
        <v>Interest</v>
      </c>
      <c r="C642" s="34">
        <f>(D638*$B$5/365*F639)+(D639*$B$5/365*F640)+(D640*$B$5/365*F641)+(D641*$B$5/365*F642)</f>
        <v>8286.812763831394</v>
      </c>
      <c r="D642" s="55">
        <f t="shared" si="27"/>
        <v>680000.4737470712</v>
      </c>
      <c r="F642" s="51">
        <f t="shared" si="28"/>
        <v>29</v>
      </c>
    </row>
    <row r="643" spans="1:6" ht="15" customHeight="1">
      <c r="A643" s="56">
        <f>DATE(YEAR(A639),MONTH(A639)+1,1)</f>
        <v>44682</v>
      </c>
      <c r="B643" s="3" t="str">
        <f t="shared" si="29"/>
        <v>Admin Fee</v>
      </c>
      <c r="C643" s="34">
        <f>$G$4</f>
        <v>40</v>
      </c>
      <c r="D643" s="55">
        <f t="shared" si="27"/>
        <v>680040.4737470712</v>
      </c>
      <c r="F643" s="51">
        <f t="shared" si="28"/>
        <v>1</v>
      </c>
    </row>
    <row r="644" spans="1:6" ht="15" customHeight="1">
      <c r="A644" s="56">
        <f>DATE(YEAR(A640),MONTH(A640)+1,1)</f>
        <v>44682</v>
      </c>
      <c r="B644" s="3" t="str">
        <f t="shared" si="29"/>
        <v>Insurance</v>
      </c>
      <c r="C644" s="34">
        <f>$G$3</f>
        <v>150</v>
      </c>
      <c r="D644" s="55">
        <f t="shared" si="27"/>
        <v>680190.4737470712</v>
      </c>
      <c r="F644" s="51">
        <f t="shared" si="28"/>
        <v>0</v>
      </c>
    </row>
    <row r="645" spans="1:7" ht="15" customHeight="1">
      <c r="A645" s="56">
        <f>DATE(YEAR(A641),MONTH(A641)+1,$D$4)</f>
        <v>44682</v>
      </c>
      <c r="B645" s="3" t="str">
        <f t="shared" si="29"/>
        <v>Debit Order / Payment</v>
      </c>
      <c r="C645" s="34">
        <f>-$B$6-C643-C644</f>
        <v>-13357.895825866375</v>
      </c>
      <c r="D645" s="55">
        <f t="shared" si="27"/>
        <v>666832.5779212049</v>
      </c>
      <c r="F645" s="51">
        <f t="shared" si="28"/>
        <v>0</v>
      </c>
      <c r="G645" s="3">
        <f>COUNTIF($B$9:B645,B645)</f>
        <v>159</v>
      </c>
    </row>
    <row r="646" spans="1:6" ht="15" customHeight="1">
      <c r="A646" s="56">
        <f>DATE(YEAR(A642),MONTH(A642)+2,1-1)</f>
        <v>44712</v>
      </c>
      <c r="B646" s="3" t="str">
        <f t="shared" si="29"/>
        <v>Interest</v>
      </c>
      <c r="C646" s="34">
        <f>(D642*$B$5/365*F643)+(D643*$B$5/365*F644)+(D644*$B$5/365*F645)+(D645*$B$5/365*F646)</f>
        <v>8500.67581289721</v>
      </c>
      <c r="D646" s="55">
        <f t="shared" si="27"/>
        <v>675333.253734102</v>
      </c>
      <c r="F646" s="51">
        <f t="shared" si="28"/>
        <v>30</v>
      </c>
    </row>
    <row r="647" spans="1:6" ht="15" customHeight="1">
      <c r="A647" s="56">
        <f>DATE(YEAR(A643),MONTH(A643)+1,1)</f>
        <v>44713</v>
      </c>
      <c r="B647" s="3" t="str">
        <f t="shared" si="29"/>
        <v>Admin Fee</v>
      </c>
      <c r="C647" s="34">
        <f>$G$4</f>
        <v>40</v>
      </c>
      <c r="D647" s="55">
        <f t="shared" si="27"/>
        <v>675373.253734102</v>
      </c>
      <c r="F647" s="51">
        <f t="shared" si="28"/>
        <v>1</v>
      </c>
    </row>
    <row r="648" spans="1:6" ht="15" customHeight="1">
      <c r="A648" s="56">
        <f>DATE(YEAR(A644),MONTH(A644)+1,1)</f>
        <v>44713</v>
      </c>
      <c r="B648" s="3" t="str">
        <f t="shared" si="29"/>
        <v>Insurance</v>
      </c>
      <c r="C648" s="34">
        <f>$G$3</f>
        <v>150</v>
      </c>
      <c r="D648" s="55">
        <f t="shared" si="27"/>
        <v>675523.253734102</v>
      </c>
      <c r="F648" s="51">
        <f t="shared" si="28"/>
        <v>0</v>
      </c>
    </row>
    <row r="649" spans="1:7" ht="15" customHeight="1">
      <c r="A649" s="56">
        <f>DATE(YEAR(A645),MONTH(A645)+1,$D$4)</f>
        <v>44713</v>
      </c>
      <c r="B649" s="3" t="str">
        <f t="shared" si="29"/>
        <v>Debit Order / Payment</v>
      </c>
      <c r="C649" s="34">
        <f>-$B$6-C647-C648</f>
        <v>-13357.895825866375</v>
      </c>
      <c r="D649" s="55">
        <f t="shared" si="27"/>
        <v>662165.3579082356</v>
      </c>
      <c r="F649" s="51">
        <f t="shared" si="28"/>
        <v>0</v>
      </c>
      <c r="G649" s="3">
        <f>COUNTIF($B$9:B649,B649)</f>
        <v>160</v>
      </c>
    </row>
    <row r="650" spans="1:6" ht="15" customHeight="1">
      <c r="A650" s="56">
        <f>DATE(YEAR(A646),MONTH(A646)+2,1-1)</f>
        <v>44742</v>
      </c>
      <c r="B650" s="3" t="str">
        <f t="shared" si="29"/>
        <v>Interest</v>
      </c>
      <c r="C650" s="34">
        <f>(D646*$B$5/365*F647)+(D647*$B$5/365*F648)+(D648*$B$5/365*F649)+(D649*$B$5/365*F650)</f>
        <v>8169.093958797097</v>
      </c>
      <c r="D650" s="55">
        <f t="shared" si="27"/>
        <v>670334.4518670327</v>
      </c>
      <c r="F650" s="51">
        <f t="shared" si="28"/>
        <v>29</v>
      </c>
    </row>
    <row r="651" spans="1:6" ht="15" customHeight="1">
      <c r="A651" s="56">
        <f>DATE(YEAR(A647),MONTH(A647)+1,1)</f>
        <v>44743</v>
      </c>
      <c r="B651" s="3" t="str">
        <f t="shared" si="29"/>
        <v>Admin Fee</v>
      </c>
      <c r="C651" s="34">
        <f>$G$4</f>
        <v>40</v>
      </c>
      <c r="D651" s="55">
        <f aca="true" t="shared" si="30" ref="D651:D714">D650+C651</f>
        <v>670374.4518670327</v>
      </c>
      <c r="F651" s="51">
        <f aca="true" t="shared" si="31" ref="F651:F714">A651-A650</f>
        <v>1</v>
      </c>
    </row>
    <row r="652" spans="1:6" ht="15" customHeight="1">
      <c r="A652" s="56">
        <f>DATE(YEAR(A648),MONTH(A648)+1,1)</f>
        <v>44743</v>
      </c>
      <c r="B652" s="3" t="str">
        <f t="shared" si="29"/>
        <v>Insurance</v>
      </c>
      <c r="C652" s="34">
        <f>$G$3</f>
        <v>150</v>
      </c>
      <c r="D652" s="55">
        <f t="shared" si="30"/>
        <v>670524.4518670327</v>
      </c>
      <c r="F652" s="51">
        <f t="shared" si="31"/>
        <v>0</v>
      </c>
    </row>
    <row r="653" spans="1:7" ht="15" customHeight="1">
      <c r="A653" s="56">
        <f>DATE(YEAR(A649),MONTH(A649)+1,$D$4)</f>
        <v>44743</v>
      </c>
      <c r="B653" s="3" t="str">
        <f t="shared" si="29"/>
        <v>Debit Order / Payment</v>
      </c>
      <c r="C653" s="34">
        <f>-$B$6-C651-C652</f>
        <v>-13357.895825866375</v>
      </c>
      <c r="D653" s="55">
        <f t="shared" si="30"/>
        <v>657166.5560411663</v>
      </c>
      <c r="F653" s="51">
        <f t="shared" si="31"/>
        <v>0</v>
      </c>
      <c r="G653" s="3">
        <f>COUNTIF($B$9:B653,B653)</f>
        <v>161</v>
      </c>
    </row>
    <row r="654" spans="1:6" ht="15" customHeight="1">
      <c r="A654" s="56">
        <f>DATE(YEAR(A650),MONTH(A650)+2,1-1)</f>
        <v>44773</v>
      </c>
      <c r="B654" s="3" t="str">
        <f t="shared" si="29"/>
        <v>Interest</v>
      </c>
      <c r="C654" s="34">
        <f>(D650*$B$5/365*F651)+(D651*$B$5/365*F652)+(D652*$B$5/365*F653)+(D653*$B$5/365*F654)</f>
        <v>8377.533342370692</v>
      </c>
      <c r="D654" s="55">
        <f t="shared" si="30"/>
        <v>665544.089383537</v>
      </c>
      <c r="F654" s="51">
        <f t="shared" si="31"/>
        <v>30</v>
      </c>
    </row>
    <row r="655" spans="1:6" ht="15" customHeight="1">
      <c r="A655" s="56">
        <f>DATE(YEAR(A651),MONTH(A651)+1,1)</f>
        <v>44774</v>
      </c>
      <c r="B655" s="3" t="str">
        <f t="shared" si="29"/>
        <v>Admin Fee</v>
      </c>
      <c r="C655" s="34">
        <f>$G$4</f>
        <v>40</v>
      </c>
      <c r="D655" s="55">
        <f t="shared" si="30"/>
        <v>665584.089383537</v>
      </c>
      <c r="F655" s="51">
        <f t="shared" si="31"/>
        <v>1</v>
      </c>
    </row>
    <row r="656" spans="1:6" ht="15" customHeight="1">
      <c r="A656" s="56">
        <f>DATE(YEAR(A652),MONTH(A652)+1,1)</f>
        <v>44774</v>
      </c>
      <c r="B656" s="3" t="str">
        <f aca="true" t="shared" si="32" ref="B656:B719">B652</f>
        <v>Insurance</v>
      </c>
      <c r="C656" s="34">
        <f>$G$3</f>
        <v>150</v>
      </c>
      <c r="D656" s="55">
        <f t="shared" si="30"/>
        <v>665734.089383537</v>
      </c>
      <c r="F656" s="51">
        <f t="shared" si="31"/>
        <v>0</v>
      </c>
    </row>
    <row r="657" spans="1:7" ht="15" customHeight="1">
      <c r="A657" s="56">
        <f>DATE(YEAR(A653),MONTH(A653)+1,$D$4)</f>
        <v>44774</v>
      </c>
      <c r="B657" s="3" t="str">
        <f t="shared" si="32"/>
        <v>Debit Order / Payment</v>
      </c>
      <c r="C657" s="34">
        <f>-$B$6-C655-C656</f>
        <v>-13357.895825866375</v>
      </c>
      <c r="D657" s="55">
        <f t="shared" si="30"/>
        <v>652376.1935576706</v>
      </c>
      <c r="F657" s="51">
        <f t="shared" si="31"/>
        <v>0</v>
      </c>
      <c r="G657" s="3">
        <f>COUNTIF($B$9:B657,B657)</f>
        <v>162</v>
      </c>
    </row>
    <row r="658" spans="1:6" ht="15" customHeight="1">
      <c r="A658" s="56">
        <f>DATE(YEAR(A654),MONTH(A654)+2,1-1)</f>
        <v>44804</v>
      </c>
      <c r="B658" s="3" t="str">
        <f t="shared" si="32"/>
        <v>Interest</v>
      </c>
      <c r="C658" s="34">
        <f>(D654*$B$5/365*F655)+(D655*$B$5/365*F656)+(D656*$B$5/365*F657)+(D657*$B$5/365*F658)</f>
        <v>8316.505436759036</v>
      </c>
      <c r="D658" s="55">
        <f t="shared" si="30"/>
        <v>660692.6989944297</v>
      </c>
      <c r="F658" s="51">
        <f t="shared" si="31"/>
        <v>30</v>
      </c>
    </row>
    <row r="659" spans="1:6" ht="15" customHeight="1">
      <c r="A659" s="56">
        <f>DATE(YEAR(A655),MONTH(A655)+1,1)</f>
        <v>44805</v>
      </c>
      <c r="B659" s="3" t="str">
        <f t="shared" si="32"/>
        <v>Admin Fee</v>
      </c>
      <c r="C659" s="34">
        <f>$G$4</f>
        <v>40</v>
      </c>
      <c r="D659" s="55">
        <f t="shared" si="30"/>
        <v>660732.6989944297</v>
      </c>
      <c r="F659" s="51">
        <f t="shared" si="31"/>
        <v>1</v>
      </c>
    </row>
    <row r="660" spans="1:6" ht="15" customHeight="1">
      <c r="A660" s="56">
        <f>DATE(YEAR(A656),MONTH(A656)+1,1)</f>
        <v>44805</v>
      </c>
      <c r="B660" s="3" t="str">
        <f t="shared" si="32"/>
        <v>Insurance</v>
      </c>
      <c r="C660" s="34">
        <f>$G$3</f>
        <v>150</v>
      </c>
      <c r="D660" s="55">
        <f t="shared" si="30"/>
        <v>660882.6989944297</v>
      </c>
      <c r="F660" s="51">
        <f t="shared" si="31"/>
        <v>0</v>
      </c>
    </row>
    <row r="661" spans="1:7" ht="15" customHeight="1">
      <c r="A661" s="56">
        <f>DATE(YEAR(A657),MONTH(A657)+1,$D$4)</f>
        <v>44805</v>
      </c>
      <c r="B661" s="3" t="str">
        <f t="shared" si="32"/>
        <v>Debit Order / Payment</v>
      </c>
      <c r="C661" s="34">
        <f>-$B$6-C659-C660</f>
        <v>-13357.895825866375</v>
      </c>
      <c r="D661" s="55">
        <f t="shared" si="30"/>
        <v>647524.8031685633</v>
      </c>
      <c r="F661" s="51">
        <f t="shared" si="31"/>
        <v>0</v>
      </c>
      <c r="G661" s="3">
        <f>COUNTIF($B$9:B661,B661)</f>
        <v>163</v>
      </c>
    </row>
    <row r="662" spans="1:6" ht="15" customHeight="1">
      <c r="A662" s="56">
        <f>DATE(YEAR(A658),MONTH(A658)+2,1-1)</f>
        <v>44834</v>
      </c>
      <c r="B662" s="3" t="str">
        <f t="shared" si="32"/>
        <v>Interest</v>
      </c>
      <c r="C662" s="34">
        <f>(D658*$B$5/365*F659)+(D659*$B$5/365*F660)+(D660*$B$5/365*F661)+(D661*$B$5/365*F662)</f>
        <v>7988.59396885593</v>
      </c>
      <c r="D662" s="55">
        <f t="shared" si="30"/>
        <v>655513.3971374192</v>
      </c>
      <c r="F662" s="51">
        <f t="shared" si="31"/>
        <v>29</v>
      </c>
    </row>
    <row r="663" spans="1:6" ht="15" customHeight="1">
      <c r="A663" s="56">
        <f>DATE(YEAR(A659),MONTH(A659)+1,1)</f>
        <v>44835</v>
      </c>
      <c r="B663" s="3" t="str">
        <f t="shared" si="32"/>
        <v>Admin Fee</v>
      </c>
      <c r="C663" s="34">
        <f>$G$4</f>
        <v>40</v>
      </c>
      <c r="D663" s="55">
        <f t="shared" si="30"/>
        <v>655553.3971374192</v>
      </c>
      <c r="F663" s="51">
        <f t="shared" si="31"/>
        <v>1</v>
      </c>
    </row>
    <row r="664" spans="1:6" ht="15" customHeight="1">
      <c r="A664" s="56">
        <f>DATE(YEAR(A660),MONTH(A660)+1,1)</f>
        <v>44835</v>
      </c>
      <c r="B664" s="3" t="str">
        <f t="shared" si="32"/>
        <v>Insurance</v>
      </c>
      <c r="C664" s="34">
        <f>$G$3</f>
        <v>150</v>
      </c>
      <c r="D664" s="55">
        <f t="shared" si="30"/>
        <v>655703.3971374192</v>
      </c>
      <c r="F664" s="51">
        <f t="shared" si="31"/>
        <v>0</v>
      </c>
    </row>
    <row r="665" spans="1:7" ht="15" customHeight="1">
      <c r="A665" s="56">
        <f>DATE(YEAR(A661),MONTH(A661)+1,$D$4)</f>
        <v>44835</v>
      </c>
      <c r="B665" s="3" t="str">
        <f t="shared" si="32"/>
        <v>Debit Order / Payment</v>
      </c>
      <c r="C665" s="34">
        <f>-$B$6-C663-C664</f>
        <v>-13357.895825866375</v>
      </c>
      <c r="D665" s="55">
        <f t="shared" si="30"/>
        <v>642345.5013115528</v>
      </c>
      <c r="F665" s="51">
        <f t="shared" si="31"/>
        <v>0</v>
      </c>
      <c r="G665" s="3">
        <f>COUNTIF($B$9:B665,B665)</f>
        <v>164</v>
      </c>
    </row>
    <row r="666" spans="1:6" ht="15" customHeight="1">
      <c r="A666" s="56">
        <f>DATE(YEAR(A662),MONTH(A662)+2,1-1)</f>
        <v>44865</v>
      </c>
      <c r="B666" s="3" t="str">
        <f t="shared" si="32"/>
        <v>Interest</v>
      </c>
      <c r="C666" s="34">
        <f>(D662*$B$5/365*F663)+(D663*$B$5/365*F664)+(D664*$B$5/365*F665)+(D665*$B$5/365*F666)</f>
        <v>8188.717165678358</v>
      </c>
      <c r="D666" s="55">
        <f t="shared" si="30"/>
        <v>650534.2184772312</v>
      </c>
      <c r="F666" s="51">
        <f t="shared" si="31"/>
        <v>30</v>
      </c>
    </row>
    <row r="667" spans="1:6" ht="15" customHeight="1">
      <c r="A667" s="56">
        <f>DATE(YEAR(A663),MONTH(A663)+1,1)</f>
        <v>44866</v>
      </c>
      <c r="B667" s="3" t="str">
        <f t="shared" si="32"/>
        <v>Admin Fee</v>
      </c>
      <c r="C667" s="34">
        <f>$G$4</f>
        <v>40</v>
      </c>
      <c r="D667" s="55">
        <f t="shared" si="30"/>
        <v>650574.2184772312</v>
      </c>
      <c r="F667" s="51">
        <f t="shared" si="31"/>
        <v>1</v>
      </c>
    </row>
    <row r="668" spans="1:6" ht="15" customHeight="1">
      <c r="A668" s="56">
        <f>DATE(YEAR(A664),MONTH(A664)+1,1)</f>
        <v>44866</v>
      </c>
      <c r="B668" s="3" t="str">
        <f t="shared" si="32"/>
        <v>Insurance</v>
      </c>
      <c r="C668" s="34">
        <f>$G$3</f>
        <v>150</v>
      </c>
      <c r="D668" s="55">
        <f t="shared" si="30"/>
        <v>650724.2184772312</v>
      </c>
      <c r="F668" s="51">
        <f t="shared" si="31"/>
        <v>0</v>
      </c>
    </row>
    <row r="669" spans="1:7" ht="15" customHeight="1">
      <c r="A669" s="56">
        <f>DATE(YEAR(A665),MONTH(A665)+1,$D$4)</f>
        <v>44866</v>
      </c>
      <c r="B669" s="3" t="str">
        <f t="shared" si="32"/>
        <v>Debit Order / Payment</v>
      </c>
      <c r="C669" s="34">
        <f>-$B$6-C667-C668</f>
        <v>-13357.895825866375</v>
      </c>
      <c r="D669" s="55">
        <f t="shared" si="30"/>
        <v>637366.3226513648</v>
      </c>
      <c r="F669" s="51">
        <f t="shared" si="31"/>
        <v>0</v>
      </c>
      <c r="G669" s="3">
        <f>COUNTIF($B$9:B669,B669)</f>
        <v>165</v>
      </c>
    </row>
    <row r="670" spans="1:6" ht="15" customHeight="1">
      <c r="A670" s="56">
        <f>DATE(YEAR(A666),MONTH(A666)+2,1-1)</f>
        <v>44895</v>
      </c>
      <c r="B670" s="3" t="str">
        <f t="shared" si="32"/>
        <v>Interest</v>
      </c>
      <c r="C670" s="34">
        <f>(D666*$B$5/365*F667)+(D667*$B$5/365*F668)+(D668*$B$5/365*F669)+(D669*$B$5/365*F670)</f>
        <v>7863.352428232935</v>
      </c>
      <c r="D670" s="55">
        <f t="shared" si="30"/>
        <v>645229.6750795977</v>
      </c>
      <c r="F670" s="51">
        <f t="shared" si="31"/>
        <v>29</v>
      </c>
    </row>
    <row r="671" spans="1:6" ht="15" customHeight="1">
      <c r="A671" s="56">
        <f>DATE(YEAR(A667),MONTH(A667)+1,1)</f>
        <v>44896</v>
      </c>
      <c r="B671" s="3" t="str">
        <f t="shared" si="32"/>
        <v>Admin Fee</v>
      </c>
      <c r="C671" s="34">
        <f>$G$4</f>
        <v>40</v>
      </c>
      <c r="D671" s="55">
        <f t="shared" si="30"/>
        <v>645269.6750795977</v>
      </c>
      <c r="F671" s="51">
        <f t="shared" si="31"/>
        <v>1</v>
      </c>
    </row>
    <row r="672" spans="1:6" ht="15" customHeight="1">
      <c r="A672" s="56">
        <f>DATE(YEAR(A668),MONTH(A668)+1,1)</f>
        <v>44896</v>
      </c>
      <c r="B672" s="3" t="str">
        <f t="shared" si="32"/>
        <v>Insurance</v>
      </c>
      <c r="C672" s="34">
        <f>$G$3</f>
        <v>150</v>
      </c>
      <c r="D672" s="55">
        <f t="shared" si="30"/>
        <v>645419.6750795977</v>
      </c>
      <c r="F672" s="51">
        <f t="shared" si="31"/>
        <v>0</v>
      </c>
    </row>
    <row r="673" spans="1:7" ht="15" customHeight="1">
      <c r="A673" s="56">
        <f>DATE(YEAR(A669),MONTH(A669)+1,$D$4)</f>
        <v>44896</v>
      </c>
      <c r="B673" s="3" t="str">
        <f t="shared" si="32"/>
        <v>Debit Order / Payment</v>
      </c>
      <c r="C673" s="34">
        <f>-$B$6-C671-C672</f>
        <v>-13357.895825866375</v>
      </c>
      <c r="D673" s="55">
        <f t="shared" si="30"/>
        <v>632061.7792537314</v>
      </c>
      <c r="F673" s="51">
        <f t="shared" si="31"/>
        <v>0</v>
      </c>
      <c r="G673" s="3">
        <f>COUNTIF($B$9:B673,B673)</f>
        <v>166</v>
      </c>
    </row>
    <row r="674" spans="1:6" ht="15" customHeight="1">
      <c r="A674" s="56">
        <f>DATE(YEAR(A670),MONTH(A670)+2,1-1)</f>
        <v>44926</v>
      </c>
      <c r="B674" s="3" t="str">
        <f t="shared" si="32"/>
        <v>Interest</v>
      </c>
      <c r="C674" s="34">
        <f>(D670*$B$5/365*F671)+(D671*$B$5/365*F672)+(D672*$B$5/365*F673)+(D673*$B$5/365*F674)</f>
        <v>8057.70536411981</v>
      </c>
      <c r="D674" s="55">
        <f t="shared" si="30"/>
        <v>640119.4846178512</v>
      </c>
      <c r="F674" s="51">
        <f t="shared" si="31"/>
        <v>30</v>
      </c>
    </row>
    <row r="675" spans="1:6" ht="15" customHeight="1">
      <c r="A675" s="56">
        <f>DATE(YEAR(A671),MONTH(A671)+1,1)</f>
        <v>44927</v>
      </c>
      <c r="B675" s="3" t="str">
        <f t="shared" si="32"/>
        <v>Admin Fee</v>
      </c>
      <c r="C675" s="34">
        <f>$G$4</f>
        <v>40</v>
      </c>
      <c r="D675" s="55">
        <f t="shared" si="30"/>
        <v>640159.4846178512</v>
      </c>
      <c r="F675" s="51">
        <f t="shared" si="31"/>
        <v>1</v>
      </c>
    </row>
    <row r="676" spans="1:6" ht="15" customHeight="1">
      <c r="A676" s="56">
        <f>DATE(YEAR(A672),MONTH(A672)+1,1)</f>
        <v>44927</v>
      </c>
      <c r="B676" s="3" t="str">
        <f t="shared" si="32"/>
        <v>Insurance</v>
      </c>
      <c r="C676" s="34">
        <f>$G$3</f>
        <v>150</v>
      </c>
      <c r="D676" s="55">
        <f t="shared" si="30"/>
        <v>640309.4846178512</v>
      </c>
      <c r="F676" s="51">
        <f t="shared" si="31"/>
        <v>0</v>
      </c>
    </row>
    <row r="677" spans="1:7" ht="15" customHeight="1">
      <c r="A677" s="56">
        <f>DATE(YEAR(A673),MONTH(A673)+1,$D$4)</f>
        <v>44927</v>
      </c>
      <c r="B677" s="3" t="str">
        <f t="shared" si="32"/>
        <v>Debit Order / Payment</v>
      </c>
      <c r="C677" s="34">
        <f>-$B$6-C675-C676</f>
        <v>-13357.895825866375</v>
      </c>
      <c r="D677" s="55">
        <f t="shared" si="30"/>
        <v>626951.5887919848</v>
      </c>
      <c r="F677" s="51">
        <f t="shared" si="31"/>
        <v>0</v>
      </c>
      <c r="G677" s="3">
        <f>COUNTIF($B$9:B677,B677)</f>
        <v>167</v>
      </c>
    </row>
    <row r="678" spans="1:6" ht="15" customHeight="1">
      <c r="A678" s="56">
        <f>DATE(YEAR(A674),MONTH(A674)+2,1-1)</f>
        <v>44957</v>
      </c>
      <c r="B678" s="3" t="str">
        <f t="shared" si="32"/>
        <v>Interest</v>
      </c>
      <c r="C678" s="34">
        <f>(D674*$B$5/365*F675)+(D675*$B$5/365*F676)+(D676*$B$5/365*F677)+(D677*$B$5/365*F678)</f>
        <v>7992.60293768934</v>
      </c>
      <c r="D678" s="55">
        <f t="shared" si="30"/>
        <v>634944.1917296741</v>
      </c>
      <c r="F678" s="51">
        <f t="shared" si="31"/>
        <v>30</v>
      </c>
    </row>
    <row r="679" spans="1:6" ht="15" customHeight="1">
      <c r="A679" s="56">
        <f>DATE(YEAR(A675),MONTH(A675)+1,1)</f>
        <v>44958</v>
      </c>
      <c r="B679" s="3" t="str">
        <f t="shared" si="32"/>
        <v>Admin Fee</v>
      </c>
      <c r="C679" s="34">
        <f>$G$4</f>
        <v>40</v>
      </c>
      <c r="D679" s="55">
        <f t="shared" si="30"/>
        <v>634984.1917296741</v>
      </c>
      <c r="F679" s="51">
        <f t="shared" si="31"/>
        <v>1</v>
      </c>
    </row>
    <row r="680" spans="1:6" ht="15" customHeight="1">
      <c r="A680" s="56">
        <f>DATE(YEAR(A676),MONTH(A676)+1,1)</f>
        <v>44958</v>
      </c>
      <c r="B680" s="3" t="str">
        <f t="shared" si="32"/>
        <v>Insurance</v>
      </c>
      <c r="C680" s="34">
        <f>$G$3</f>
        <v>150</v>
      </c>
      <c r="D680" s="55">
        <f t="shared" si="30"/>
        <v>635134.1917296741</v>
      </c>
      <c r="F680" s="51">
        <f t="shared" si="31"/>
        <v>0</v>
      </c>
    </row>
    <row r="681" spans="1:7" ht="15" customHeight="1">
      <c r="A681" s="56">
        <f>DATE(YEAR(A677),MONTH(A677)+1,$D$4)</f>
        <v>44958</v>
      </c>
      <c r="B681" s="3" t="str">
        <f t="shared" si="32"/>
        <v>Debit Order / Payment</v>
      </c>
      <c r="C681" s="34">
        <f>-$B$6-C679-C680</f>
        <v>-13357.895825866375</v>
      </c>
      <c r="D681" s="55">
        <f t="shared" si="30"/>
        <v>621776.2959038077</v>
      </c>
      <c r="F681" s="51">
        <f t="shared" si="31"/>
        <v>0</v>
      </c>
      <c r="G681" s="3">
        <f>COUNTIF($B$9:B681,B681)</f>
        <v>168</v>
      </c>
    </row>
    <row r="682" spans="1:6" ht="15" customHeight="1">
      <c r="A682" s="56">
        <f>DATE(YEAR(A678),MONTH(A678)+2,1-1)</f>
        <v>44985</v>
      </c>
      <c r="B682" s="3" t="str">
        <f t="shared" si="32"/>
        <v>Interest</v>
      </c>
      <c r="C682" s="34">
        <f>(D678*$B$5/365*F679)+(D679*$B$5/365*F680)+(D680*$B$5/365*F681)+(D681*$B$5/365*F682)</f>
        <v>7160.097608684581</v>
      </c>
      <c r="D682" s="55">
        <f t="shared" si="30"/>
        <v>628936.3935124923</v>
      </c>
      <c r="F682" s="51">
        <f t="shared" si="31"/>
        <v>27</v>
      </c>
    </row>
    <row r="683" spans="1:6" ht="15" customHeight="1">
      <c r="A683" s="56">
        <f>DATE(YEAR(A679),MONTH(A679)+1,1)</f>
        <v>44986</v>
      </c>
      <c r="B683" s="3" t="str">
        <f t="shared" si="32"/>
        <v>Admin Fee</v>
      </c>
      <c r="C683" s="34">
        <f>$G$4</f>
        <v>40</v>
      </c>
      <c r="D683" s="55">
        <f t="shared" si="30"/>
        <v>628976.3935124923</v>
      </c>
      <c r="F683" s="51">
        <f t="shared" si="31"/>
        <v>1</v>
      </c>
    </row>
    <row r="684" spans="1:6" ht="15" customHeight="1">
      <c r="A684" s="56">
        <f>DATE(YEAR(A680),MONTH(A680)+1,1)</f>
        <v>44986</v>
      </c>
      <c r="B684" s="3" t="str">
        <f t="shared" si="32"/>
        <v>Insurance</v>
      </c>
      <c r="C684" s="34">
        <f>$G$3</f>
        <v>150</v>
      </c>
      <c r="D684" s="55">
        <f t="shared" si="30"/>
        <v>629126.3935124923</v>
      </c>
      <c r="F684" s="51">
        <f t="shared" si="31"/>
        <v>0</v>
      </c>
    </row>
    <row r="685" spans="1:7" ht="15" customHeight="1">
      <c r="A685" s="56">
        <f>DATE(YEAR(A681),MONTH(A681)+1,$D$4)</f>
        <v>44986</v>
      </c>
      <c r="B685" s="3" t="str">
        <f t="shared" si="32"/>
        <v>Debit Order / Payment</v>
      </c>
      <c r="C685" s="34">
        <f>-$B$6-C683-C684</f>
        <v>-13357.895825866375</v>
      </c>
      <c r="D685" s="55">
        <f t="shared" si="30"/>
        <v>615768.4976866259</v>
      </c>
      <c r="F685" s="51">
        <f t="shared" si="31"/>
        <v>0</v>
      </c>
      <c r="G685" s="3">
        <f>COUNTIF($B$9:B685,B685)</f>
        <v>169</v>
      </c>
    </row>
    <row r="686" spans="1:6" ht="15" customHeight="1">
      <c r="A686" s="56">
        <f>DATE(YEAR(A682),MONTH(A682)+2,1-1)</f>
        <v>45016</v>
      </c>
      <c r="B686" s="3" t="str">
        <f t="shared" si="32"/>
        <v>Interest</v>
      </c>
      <c r="C686" s="34">
        <f>(D682*$B$5/365*F683)+(D683*$B$5/365*F684)+(D684*$B$5/365*F685)+(D685*$B$5/365*F686)</f>
        <v>7850.133420867645</v>
      </c>
      <c r="D686" s="55">
        <f t="shared" si="30"/>
        <v>623618.6311074935</v>
      </c>
      <c r="F686" s="51">
        <f t="shared" si="31"/>
        <v>30</v>
      </c>
    </row>
    <row r="687" spans="1:6" ht="15" customHeight="1">
      <c r="A687" s="56">
        <f>DATE(YEAR(A683),MONTH(A683)+1,1)</f>
        <v>45017</v>
      </c>
      <c r="B687" s="3" t="str">
        <f t="shared" si="32"/>
        <v>Admin Fee</v>
      </c>
      <c r="C687" s="34">
        <f>$G$4</f>
        <v>40</v>
      </c>
      <c r="D687" s="55">
        <f t="shared" si="30"/>
        <v>623658.6311074935</v>
      </c>
      <c r="F687" s="51">
        <f t="shared" si="31"/>
        <v>1</v>
      </c>
    </row>
    <row r="688" spans="1:6" ht="15" customHeight="1">
      <c r="A688" s="56">
        <f>DATE(YEAR(A684),MONTH(A684)+1,1)</f>
        <v>45017</v>
      </c>
      <c r="B688" s="3" t="str">
        <f t="shared" si="32"/>
        <v>Insurance</v>
      </c>
      <c r="C688" s="34">
        <f>$G$3</f>
        <v>150</v>
      </c>
      <c r="D688" s="55">
        <f t="shared" si="30"/>
        <v>623808.6311074935</v>
      </c>
      <c r="F688" s="51">
        <f t="shared" si="31"/>
        <v>0</v>
      </c>
    </row>
    <row r="689" spans="1:7" ht="15" customHeight="1">
      <c r="A689" s="56">
        <f>DATE(YEAR(A685),MONTH(A685)+1,$D$4)</f>
        <v>45017</v>
      </c>
      <c r="B689" s="3" t="str">
        <f t="shared" si="32"/>
        <v>Debit Order / Payment</v>
      </c>
      <c r="C689" s="34">
        <f>-$B$6-C687-C688</f>
        <v>-13357.895825866375</v>
      </c>
      <c r="D689" s="55">
        <f t="shared" si="30"/>
        <v>610450.7352816272</v>
      </c>
      <c r="F689" s="51">
        <f t="shared" si="31"/>
        <v>0</v>
      </c>
      <c r="G689" s="3">
        <f>COUNTIF($B$9:B689,B689)</f>
        <v>170</v>
      </c>
    </row>
    <row r="690" spans="1:6" ht="15" customHeight="1">
      <c r="A690" s="56">
        <f>DATE(YEAR(A686),MONTH(A686)+2,1-1)</f>
        <v>45046</v>
      </c>
      <c r="B690" s="3" t="str">
        <f t="shared" si="32"/>
        <v>Interest</v>
      </c>
      <c r="C690" s="34">
        <f>(D686*$B$5/365*F687)+(D687*$B$5/365*F688)+(D688*$B$5/365*F689)+(D689*$B$5/365*F690)</f>
        <v>7531.516419564939</v>
      </c>
      <c r="D690" s="55">
        <f t="shared" si="30"/>
        <v>617982.2517011921</v>
      </c>
      <c r="F690" s="51">
        <f t="shared" si="31"/>
        <v>29</v>
      </c>
    </row>
    <row r="691" spans="1:6" ht="15" customHeight="1">
      <c r="A691" s="56">
        <f>DATE(YEAR(A687),MONTH(A687)+1,1)</f>
        <v>45047</v>
      </c>
      <c r="B691" s="3" t="str">
        <f t="shared" si="32"/>
        <v>Admin Fee</v>
      </c>
      <c r="C691" s="34">
        <f>$G$4</f>
        <v>40</v>
      </c>
      <c r="D691" s="55">
        <f t="shared" si="30"/>
        <v>618022.2517011921</v>
      </c>
      <c r="F691" s="51">
        <f t="shared" si="31"/>
        <v>1</v>
      </c>
    </row>
    <row r="692" spans="1:6" ht="15" customHeight="1">
      <c r="A692" s="56">
        <f>DATE(YEAR(A688),MONTH(A688)+1,1)</f>
        <v>45047</v>
      </c>
      <c r="B692" s="3" t="str">
        <f t="shared" si="32"/>
        <v>Insurance</v>
      </c>
      <c r="C692" s="34">
        <f>$G$3</f>
        <v>150</v>
      </c>
      <c r="D692" s="55">
        <f t="shared" si="30"/>
        <v>618172.2517011921</v>
      </c>
      <c r="F692" s="51">
        <f t="shared" si="31"/>
        <v>0</v>
      </c>
    </row>
    <row r="693" spans="1:7" ht="15" customHeight="1">
      <c r="A693" s="56">
        <f>DATE(YEAR(A689),MONTH(A689)+1,$D$4)</f>
        <v>45047</v>
      </c>
      <c r="B693" s="3" t="str">
        <f t="shared" si="32"/>
        <v>Debit Order / Payment</v>
      </c>
      <c r="C693" s="34">
        <f>-$B$6-C691-C692</f>
        <v>-13357.895825866375</v>
      </c>
      <c r="D693" s="55">
        <f t="shared" si="30"/>
        <v>604814.3558753257</v>
      </c>
      <c r="F693" s="51">
        <f t="shared" si="31"/>
        <v>0</v>
      </c>
      <c r="G693" s="3">
        <f>COUNTIF($B$9:B693,B693)</f>
        <v>171</v>
      </c>
    </row>
    <row r="694" spans="1:6" ht="15" customHeight="1">
      <c r="A694" s="56">
        <f>DATE(YEAR(A690),MONTH(A690)+2,1-1)</f>
        <v>45077</v>
      </c>
      <c r="B694" s="3" t="str">
        <f t="shared" si="32"/>
        <v>Interest</v>
      </c>
      <c r="C694" s="34">
        <f>(D690*$B$5/365*F691)+(D691*$B$5/365*F692)+(D692*$B$5/365*F693)+(D693*$B$5/365*F694)</f>
        <v>7710.580655326425</v>
      </c>
      <c r="D694" s="55">
        <f t="shared" si="30"/>
        <v>612524.9365306521</v>
      </c>
      <c r="F694" s="51">
        <f t="shared" si="31"/>
        <v>30</v>
      </c>
    </row>
    <row r="695" spans="1:6" ht="15" customHeight="1">
      <c r="A695" s="56">
        <f>DATE(YEAR(A691),MONTH(A691)+1,1)</f>
        <v>45078</v>
      </c>
      <c r="B695" s="3" t="str">
        <f t="shared" si="32"/>
        <v>Admin Fee</v>
      </c>
      <c r="C695" s="34">
        <f>$G$4</f>
        <v>40</v>
      </c>
      <c r="D695" s="55">
        <f t="shared" si="30"/>
        <v>612564.9365306521</v>
      </c>
      <c r="F695" s="51">
        <f t="shared" si="31"/>
        <v>1</v>
      </c>
    </row>
    <row r="696" spans="1:6" ht="15" customHeight="1">
      <c r="A696" s="56">
        <f>DATE(YEAR(A692),MONTH(A692)+1,1)</f>
        <v>45078</v>
      </c>
      <c r="B696" s="3" t="str">
        <f t="shared" si="32"/>
        <v>Insurance</v>
      </c>
      <c r="C696" s="34">
        <f>$G$3</f>
        <v>150</v>
      </c>
      <c r="D696" s="55">
        <f t="shared" si="30"/>
        <v>612714.9365306521</v>
      </c>
      <c r="F696" s="51">
        <f t="shared" si="31"/>
        <v>0</v>
      </c>
    </row>
    <row r="697" spans="1:7" ht="15" customHeight="1">
      <c r="A697" s="56">
        <f>DATE(YEAR(A693),MONTH(A693)+1,$D$4)</f>
        <v>45078</v>
      </c>
      <c r="B697" s="3" t="str">
        <f t="shared" si="32"/>
        <v>Debit Order / Payment</v>
      </c>
      <c r="C697" s="34">
        <f>-$B$6-C695-C696</f>
        <v>-13357.895825866375</v>
      </c>
      <c r="D697" s="55">
        <f t="shared" si="30"/>
        <v>599357.0407047857</v>
      </c>
      <c r="F697" s="51">
        <f t="shared" si="31"/>
        <v>0</v>
      </c>
      <c r="G697" s="3">
        <f>COUNTIF($B$9:B697,B697)</f>
        <v>172</v>
      </c>
    </row>
    <row r="698" spans="1:6" ht="15" customHeight="1">
      <c r="A698" s="56">
        <f>DATE(YEAR(A694),MONTH(A694)+2,1-1)</f>
        <v>45107</v>
      </c>
      <c r="B698" s="3" t="str">
        <f t="shared" si="32"/>
        <v>Interest</v>
      </c>
      <c r="C698" s="34">
        <f>(D694*$B$5/365*F695)+(D695*$B$5/365*F696)+(D696*$B$5/365*F697)+(D697*$B$5/365*F698)</f>
        <v>7394.744842590179</v>
      </c>
      <c r="D698" s="55">
        <f t="shared" si="30"/>
        <v>606751.7855473759</v>
      </c>
      <c r="F698" s="51">
        <f t="shared" si="31"/>
        <v>29</v>
      </c>
    </row>
    <row r="699" spans="1:6" ht="15" customHeight="1">
      <c r="A699" s="56">
        <f>DATE(YEAR(A695),MONTH(A695)+1,1)</f>
        <v>45108</v>
      </c>
      <c r="B699" s="3" t="str">
        <f t="shared" si="32"/>
        <v>Admin Fee</v>
      </c>
      <c r="C699" s="34">
        <f>$G$4</f>
        <v>40</v>
      </c>
      <c r="D699" s="55">
        <f t="shared" si="30"/>
        <v>606791.7855473759</v>
      </c>
      <c r="F699" s="51">
        <f t="shared" si="31"/>
        <v>1</v>
      </c>
    </row>
    <row r="700" spans="1:6" ht="15" customHeight="1">
      <c r="A700" s="56">
        <f>DATE(YEAR(A696),MONTH(A696)+1,1)</f>
        <v>45108</v>
      </c>
      <c r="B700" s="3" t="str">
        <f t="shared" si="32"/>
        <v>Insurance</v>
      </c>
      <c r="C700" s="34">
        <f>$G$3</f>
        <v>150</v>
      </c>
      <c r="D700" s="55">
        <f t="shared" si="30"/>
        <v>606941.7855473759</v>
      </c>
      <c r="F700" s="51">
        <f t="shared" si="31"/>
        <v>0</v>
      </c>
    </row>
    <row r="701" spans="1:7" ht="15" customHeight="1">
      <c r="A701" s="56">
        <f>DATE(YEAR(A697),MONTH(A697)+1,$D$4)</f>
        <v>45108</v>
      </c>
      <c r="B701" s="3" t="str">
        <f t="shared" si="32"/>
        <v>Debit Order / Payment</v>
      </c>
      <c r="C701" s="34">
        <f>-$B$6-C699-C700</f>
        <v>-13357.895825866375</v>
      </c>
      <c r="D701" s="55">
        <f t="shared" si="30"/>
        <v>593583.8897215095</v>
      </c>
      <c r="F701" s="51">
        <f t="shared" si="31"/>
        <v>0</v>
      </c>
      <c r="G701" s="3">
        <f>COUNTIF($B$9:B701,B701)</f>
        <v>173</v>
      </c>
    </row>
    <row r="702" spans="1:6" ht="15" customHeight="1">
      <c r="A702" s="56">
        <f>DATE(YEAR(A698),MONTH(A698)+2,1-1)</f>
        <v>45138</v>
      </c>
      <c r="B702" s="3" t="str">
        <f t="shared" si="32"/>
        <v>Interest</v>
      </c>
      <c r="C702" s="34">
        <f>(D698*$B$5/365*F699)+(D699*$B$5/365*F700)+(D700*$B$5/365*F701)+(D701*$B$5/365*F702)</f>
        <v>7567.507593366847</v>
      </c>
      <c r="D702" s="55">
        <f t="shared" si="30"/>
        <v>601151.3973148764</v>
      </c>
      <c r="F702" s="51">
        <f t="shared" si="31"/>
        <v>30</v>
      </c>
    </row>
    <row r="703" spans="1:6" ht="15" customHeight="1">
      <c r="A703" s="56">
        <f>DATE(YEAR(A699),MONTH(A699)+1,1)</f>
        <v>45139</v>
      </c>
      <c r="B703" s="3" t="str">
        <f t="shared" si="32"/>
        <v>Admin Fee</v>
      </c>
      <c r="C703" s="34">
        <f>$G$4</f>
        <v>40</v>
      </c>
      <c r="D703" s="55">
        <f t="shared" si="30"/>
        <v>601191.3973148764</v>
      </c>
      <c r="F703" s="51">
        <f t="shared" si="31"/>
        <v>1</v>
      </c>
    </row>
    <row r="704" spans="1:6" ht="15" customHeight="1">
      <c r="A704" s="56">
        <f>DATE(YEAR(A700),MONTH(A700)+1,1)</f>
        <v>45139</v>
      </c>
      <c r="B704" s="3" t="str">
        <f t="shared" si="32"/>
        <v>Insurance</v>
      </c>
      <c r="C704" s="34">
        <f>$G$3</f>
        <v>150</v>
      </c>
      <c r="D704" s="55">
        <f t="shared" si="30"/>
        <v>601341.3973148764</v>
      </c>
      <c r="F704" s="51">
        <f t="shared" si="31"/>
        <v>0</v>
      </c>
    </row>
    <row r="705" spans="1:7" ht="15" customHeight="1">
      <c r="A705" s="56">
        <f>DATE(YEAR(A701),MONTH(A701)+1,$D$4)</f>
        <v>45139</v>
      </c>
      <c r="B705" s="3" t="str">
        <f t="shared" si="32"/>
        <v>Debit Order / Payment</v>
      </c>
      <c r="C705" s="34">
        <f>-$B$6-C703-C704</f>
        <v>-13357.895825866375</v>
      </c>
      <c r="D705" s="55">
        <f t="shared" si="30"/>
        <v>587983.50148901</v>
      </c>
      <c r="F705" s="51">
        <f t="shared" si="31"/>
        <v>0</v>
      </c>
      <c r="G705" s="3">
        <f>COUNTIF($B$9:B705,B705)</f>
        <v>174</v>
      </c>
    </row>
    <row r="706" spans="1:6" ht="15" customHeight="1">
      <c r="A706" s="56">
        <f>DATE(YEAR(A702),MONTH(A702)+2,1-1)</f>
        <v>45169</v>
      </c>
      <c r="B706" s="3" t="str">
        <f t="shared" si="32"/>
        <v>Interest</v>
      </c>
      <c r="C706" s="34">
        <f>(D702*$B$5/365*F703)+(D703*$B$5/365*F704)+(D704*$B$5/365*F705)+(D705*$B$5/365*F706)</f>
        <v>7496.160181637744</v>
      </c>
      <c r="D706" s="55">
        <f t="shared" si="30"/>
        <v>595479.6616706478</v>
      </c>
      <c r="F706" s="51">
        <f t="shared" si="31"/>
        <v>30</v>
      </c>
    </row>
    <row r="707" spans="1:6" ht="15" customHeight="1">
      <c r="A707" s="56">
        <f>DATE(YEAR(A703),MONTH(A703)+1,1)</f>
        <v>45170</v>
      </c>
      <c r="B707" s="3" t="str">
        <f t="shared" si="32"/>
        <v>Admin Fee</v>
      </c>
      <c r="C707" s="34">
        <f>$G$4</f>
        <v>40</v>
      </c>
      <c r="D707" s="55">
        <f t="shared" si="30"/>
        <v>595519.6616706478</v>
      </c>
      <c r="F707" s="51">
        <f t="shared" si="31"/>
        <v>1</v>
      </c>
    </row>
    <row r="708" spans="1:6" ht="15" customHeight="1">
      <c r="A708" s="56">
        <f>DATE(YEAR(A704),MONTH(A704)+1,1)</f>
        <v>45170</v>
      </c>
      <c r="B708" s="3" t="str">
        <f t="shared" si="32"/>
        <v>Insurance</v>
      </c>
      <c r="C708" s="34">
        <f>$G$3</f>
        <v>150</v>
      </c>
      <c r="D708" s="55">
        <f t="shared" si="30"/>
        <v>595669.6616706478</v>
      </c>
      <c r="F708" s="51">
        <f t="shared" si="31"/>
        <v>0</v>
      </c>
    </row>
    <row r="709" spans="1:7" ht="15" customHeight="1">
      <c r="A709" s="56">
        <f>DATE(YEAR(A705),MONTH(A705)+1,$D$4)</f>
        <v>45170</v>
      </c>
      <c r="B709" s="3" t="str">
        <f t="shared" si="32"/>
        <v>Debit Order / Payment</v>
      </c>
      <c r="C709" s="34">
        <f>-$B$6-C707-C708</f>
        <v>-13357.895825866375</v>
      </c>
      <c r="D709" s="55">
        <f t="shared" si="30"/>
        <v>582311.7658447814</v>
      </c>
      <c r="F709" s="51">
        <f t="shared" si="31"/>
        <v>0</v>
      </c>
      <c r="G709" s="3">
        <f>COUNTIF($B$9:B709,B709)</f>
        <v>175</v>
      </c>
    </row>
    <row r="710" spans="1:6" ht="15" customHeight="1">
      <c r="A710" s="56">
        <f>DATE(YEAR(A706),MONTH(A706)+2,1-1)</f>
        <v>45199</v>
      </c>
      <c r="B710" s="3" t="str">
        <f t="shared" si="32"/>
        <v>Interest</v>
      </c>
      <c r="C710" s="34">
        <f>(D706*$B$5/365*F707)+(D707*$B$5/365*F708)+(D708*$B$5/365*F709)+(D709*$B$5/365*F710)</f>
        <v>7184.597618288757</v>
      </c>
      <c r="D710" s="55">
        <f t="shared" si="30"/>
        <v>589496.3634630701</v>
      </c>
      <c r="F710" s="51">
        <f t="shared" si="31"/>
        <v>29</v>
      </c>
    </row>
    <row r="711" spans="1:6" ht="15" customHeight="1">
      <c r="A711" s="56">
        <f>DATE(YEAR(A707),MONTH(A707)+1,1)</f>
        <v>45200</v>
      </c>
      <c r="B711" s="3" t="str">
        <f t="shared" si="32"/>
        <v>Admin Fee</v>
      </c>
      <c r="C711" s="34">
        <f>$G$4</f>
        <v>40</v>
      </c>
      <c r="D711" s="55">
        <f t="shared" si="30"/>
        <v>589536.3634630701</v>
      </c>
      <c r="F711" s="51">
        <f t="shared" si="31"/>
        <v>1</v>
      </c>
    </row>
    <row r="712" spans="1:6" ht="15" customHeight="1">
      <c r="A712" s="56">
        <f>DATE(YEAR(A708),MONTH(A708)+1,1)</f>
        <v>45200</v>
      </c>
      <c r="B712" s="3" t="str">
        <f t="shared" si="32"/>
        <v>Insurance</v>
      </c>
      <c r="C712" s="34">
        <f>$G$3</f>
        <v>150</v>
      </c>
      <c r="D712" s="55">
        <f t="shared" si="30"/>
        <v>589686.3634630701</v>
      </c>
      <c r="F712" s="51">
        <f t="shared" si="31"/>
        <v>0</v>
      </c>
    </row>
    <row r="713" spans="1:7" ht="15" customHeight="1">
      <c r="A713" s="56">
        <f>DATE(YEAR(A709),MONTH(A709)+1,$D$4)</f>
        <v>45200</v>
      </c>
      <c r="B713" s="3" t="str">
        <f t="shared" si="32"/>
        <v>Debit Order / Payment</v>
      </c>
      <c r="C713" s="34">
        <f>-$B$6-C711-C712</f>
        <v>-13357.895825866375</v>
      </c>
      <c r="D713" s="55">
        <f t="shared" si="30"/>
        <v>576328.4676372038</v>
      </c>
      <c r="F713" s="51">
        <f t="shared" si="31"/>
        <v>0</v>
      </c>
      <c r="G713" s="3">
        <f>COUNTIF($B$9:B713,B713)</f>
        <v>176</v>
      </c>
    </row>
    <row r="714" spans="1:6" ht="15" customHeight="1">
      <c r="A714" s="56">
        <f>DATE(YEAR(A710),MONTH(A710)+2,1-1)</f>
        <v>45230</v>
      </c>
      <c r="B714" s="3" t="str">
        <f t="shared" si="32"/>
        <v>Interest</v>
      </c>
      <c r="C714" s="34">
        <f>(D710*$B$5/365*F711)+(D711*$B$5/365*F712)+(D712*$B$5/365*F713)+(D713*$B$5/365*F714)</f>
        <v>7347.678243525692</v>
      </c>
      <c r="D714" s="55">
        <f t="shared" si="30"/>
        <v>583676.1458807294</v>
      </c>
      <c r="F714" s="51">
        <f t="shared" si="31"/>
        <v>30</v>
      </c>
    </row>
    <row r="715" spans="1:6" ht="15" customHeight="1">
      <c r="A715" s="56">
        <f>DATE(YEAR(A711),MONTH(A711)+1,1)</f>
        <v>45231</v>
      </c>
      <c r="B715" s="3" t="str">
        <f t="shared" si="32"/>
        <v>Admin Fee</v>
      </c>
      <c r="C715" s="34">
        <f>$G$4</f>
        <v>40</v>
      </c>
      <c r="D715" s="55">
        <f aca="true" t="shared" si="33" ref="D715:D778">D714+C715</f>
        <v>583716.1458807294</v>
      </c>
      <c r="F715" s="51">
        <f aca="true" t="shared" si="34" ref="F715:F778">A715-A714</f>
        <v>1</v>
      </c>
    </row>
    <row r="716" spans="1:6" ht="15" customHeight="1">
      <c r="A716" s="56">
        <f>DATE(YEAR(A712),MONTH(A712)+1,1)</f>
        <v>45231</v>
      </c>
      <c r="B716" s="3" t="str">
        <f t="shared" si="32"/>
        <v>Insurance</v>
      </c>
      <c r="C716" s="34">
        <f>$G$3</f>
        <v>150</v>
      </c>
      <c r="D716" s="55">
        <f t="shared" si="33"/>
        <v>583866.1458807294</v>
      </c>
      <c r="F716" s="51">
        <f t="shared" si="34"/>
        <v>0</v>
      </c>
    </row>
    <row r="717" spans="1:7" ht="15" customHeight="1">
      <c r="A717" s="56">
        <f>DATE(YEAR(A713),MONTH(A713)+1,$D$4)</f>
        <v>45231</v>
      </c>
      <c r="B717" s="3" t="str">
        <f t="shared" si="32"/>
        <v>Debit Order / Payment</v>
      </c>
      <c r="C717" s="34">
        <f>-$B$6-C715-C716</f>
        <v>-13357.895825866375</v>
      </c>
      <c r="D717" s="55">
        <f t="shared" si="33"/>
        <v>570508.250054863</v>
      </c>
      <c r="F717" s="51">
        <f t="shared" si="34"/>
        <v>0</v>
      </c>
      <c r="G717" s="3">
        <f>COUNTIF($B$9:B717,B717)</f>
        <v>177</v>
      </c>
    </row>
    <row r="718" spans="1:6" ht="15" customHeight="1">
      <c r="A718" s="56">
        <f>DATE(YEAR(A714),MONTH(A714)+2,1-1)</f>
        <v>45260</v>
      </c>
      <c r="B718" s="3" t="str">
        <f t="shared" si="32"/>
        <v>Interest</v>
      </c>
      <c r="C718" s="34">
        <f>(D714*$B$5/365*F715)+(D715*$B$5/365*F716)+(D716*$B$5/365*F717)+(D717*$B$5/365*F718)</f>
        <v>7039.0748208788045</v>
      </c>
      <c r="D718" s="55">
        <f t="shared" si="33"/>
        <v>577547.3248757418</v>
      </c>
      <c r="F718" s="51">
        <f t="shared" si="34"/>
        <v>29</v>
      </c>
    </row>
    <row r="719" spans="1:6" ht="15" customHeight="1">
      <c r="A719" s="56">
        <f>DATE(YEAR(A715),MONTH(A715)+1,1)</f>
        <v>45261</v>
      </c>
      <c r="B719" s="3" t="str">
        <f t="shared" si="32"/>
        <v>Admin Fee</v>
      </c>
      <c r="C719" s="34">
        <f>$G$4</f>
        <v>40</v>
      </c>
      <c r="D719" s="55">
        <f t="shared" si="33"/>
        <v>577587.3248757418</v>
      </c>
      <c r="F719" s="51">
        <f t="shared" si="34"/>
        <v>1</v>
      </c>
    </row>
    <row r="720" spans="1:6" ht="15" customHeight="1">
      <c r="A720" s="56">
        <f>DATE(YEAR(A716),MONTH(A716)+1,1)</f>
        <v>45261</v>
      </c>
      <c r="B720" s="3" t="str">
        <f aca="true" t="shared" si="35" ref="B720:B783">B716</f>
        <v>Insurance</v>
      </c>
      <c r="C720" s="34">
        <f>$G$3</f>
        <v>150</v>
      </c>
      <c r="D720" s="55">
        <f t="shared" si="33"/>
        <v>577737.3248757418</v>
      </c>
      <c r="F720" s="51">
        <f t="shared" si="34"/>
        <v>0</v>
      </c>
    </row>
    <row r="721" spans="1:7" ht="15" customHeight="1">
      <c r="A721" s="56">
        <f>DATE(YEAR(A717),MONTH(A717)+1,$D$4)</f>
        <v>45261</v>
      </c>
      <c r="B721" s="3" t="str">
        <f t="shared" si="35"/>
        <v>Debit Order / Payment</v>
      </c>
      <c r="C721" s="34">
        <f>-$B$6-C719-C720</f>
        <v>-13357.895825866375</v>
      </c>
      <c r="D721" s="55">
        <f t="shared" si="33"/>
        <v>564379.4290498755</v>
      </c>
      <c r="F721" s="51">
        <f t="shared" si="34"/>
        <v>0</v>
      </c>
      <c r="G721" s="3">
        <f>COUNTIF($B$9:B721,B721)</f>
        <v>178</v>
      </c>
    </row>
    <row r="722" spans="1:6" ht="15" customHeight="1">
      <c r="A722" s="56">
        <f>DATE(YEAR(A718),MONTH(A718)+2,1-1)</f>
        <v>45291</v>
      </c>
      <c r="B722" s="3" t="str">
        <f t="shared" si="35"/>
        <v>Interest</v>
      </c>
      <c r="C722" s="34">
        <f>(D718*$B$5/365*F719)+(D719*$B$5/365*F720)+(D720*$B$5/365*F721)+(D721*$B$5/365*F722)</f>
        <v>7195.450765632331</v>
      </c>
      <c r="D722" s="55">
        <f t="shared" si="33"/>
        <v>571574.8798155078</v>
      </c>
      <c r="F722" s="51">
        <f t="shared" si="34"/>
        <v>30</v>
      </c>
    </row>
    <row r="723" spans="1:6" ht="15" customHeight="1">
      <c r="A723" s="56">
        <f>DATE(YEAR(A719),MONTH(A719)+1,1)</f>
        <v>45292</v>
      </c>
      <c r="B723" s="3" t="str">
        <f t="shared" si="35"/>
        <v>Admin Fee</v>
      </c>
      <c r="C723" s="34">
        <f>$G$4</f>
        <v>40</v>
      </c>
      <c r="D723" s="55">
        <f t="shared" si="33"/>
        <v>571614.8798155078</v>
      </c>
      <c r="F723" s="51">
        <f t="shared" si="34"/>
        <v>1</v>
      </c>
    </row>
    <row r="724" spans="1:6" ht="15" customHeight="1">
      <c r="A724" s="56">
        <f>DATE(YEAR(A720),MONTH(A720)+1,1)</f>
        <v>45292</v>
      </c>
      <c r="B724" s="3" t="str">
        <f t="shared" si="35"/>
        <v>Insurance</v>
      </c>
      <c r="C724" s="34">
        <f>$G$3</f>
        <v>150</v>
      </c>
      <c r="D724" s="55">
        <f t="shared" si="33"/>
        <v>571764.8798155078</v>
      </c>
      <c r="F724" s="51">
        <f t="shared" si="34"/>
        <v>0</v>
      </c>
    </row>
    <row r="725" spans="1:7" ht="15" customHeight="1">
      <c r="A725" s="56">
        <f>DATE(YEAR(A721),MONTH(A721)+1,$D$4)</f>
        <v>45292</v>
      </c>
      <c r="B725" s="3" t="str">
        <f t="shared" si="35"/>
        <v>Debit Order / Payment</v>
      </c>
      <c r="C725" s="34">
        <f>-$B$6-C723-C724</f>
        <v>-13357.895825866375</v>
      </c>
      <c r="D725" s="55">
        <f t="shared" si="33"/>
        <v>558406.9839896414</v>
      </c>
      <c r="F725" s="51">
        <f t="shared" si="34"/>
        <v>0</v>
      </c>
      <c r="G725" s="3">
        <f>COUNTIF($B$9:B725,B725)</f>
        <v>179</v>
      </c>
    </row>
    <row r="726" spans="1:6" ht="15" customHeight="1">
      <c r="A726" s="56">
        <f>DATE(YEAR(A722),MONTH(A722)+2,1-1)</f>
        <v>45322</v>
      </c>
      <c r="B726" s="3" t="str">
        <f t="shared" si="35"/>
        <v>Interest</v>
      </c>
      <c r="C726" s="34">
        <f>(D722*$B$5/365*F723)+(D723*$B$5/365*F724)+(D724*$B$5/365*F725)+(D725*$B$5/365*F726)</f>
        <v>7119.363451851266</v>
      </c>
      <c r="D726" s="55">
        <f t="shared" si="33"/>
        <v>565526.3474414927</v>
      </c>
      <c r="F726" s="51">
        <f t="shared" si="34"/>
        <v>30</v>
      </c>
    </row>
    <row r="727" spans="1:6" ht="15" customHeight="1">
      <c r="A727" s="56">
        <f>DATE(YEAR(A723),MONTH(A723)+1,1)</f>
        <v>45323</v>
      </c>
      <c r="B727" s="3" t="str">
        <f t="shared" si="35"/>
        <v>Admin Fee</v>
      </c>
      <c r="C727" s="34">
        <f>$G$4</f>
        <v>40</v>
      </c>
      <c r="D727" s="55">
        <f t="shared" si="33"/>
        <v>565566.3474414927</v>
      </c>
      <c r="F727" s="51">
        <f t="shared" si="34"/>
        <v>1</v>
      </c>
    </row>
    <row r="728" spans="1:6" ht="15" customHeight="1">
      <c r="A728" s="56">
        <f>DATE(YEAR(A724),MONTH(A724)+1,1)</f>
        <v>45323</v>
      </c>
      <c r="B728" s="3" t="str">
        <f t="shared" si="35"/>
        <v>Insurance</v>
      </c>
      <c r="C728" s="34">
        <f>$G$3</f>
        <v>150</v>
      </c>
      <c r="D728" s="55">
        <f t="shared" si="33"/>
        <v>565716.3474414927</v>
      </c>
      <c r="F728" s="51">
        <f t="shared" si="34"/>
        <v>0</v>
      </c>
    </row>
    <row r="729" spans="1:7" ht="15" customHeight="1">
      <c r="A729" s="56">
        <f>DATE(YEAR(A725),MONTH(A725)+1,$D$4)</f>
        <v>45323</v>
      </c>
      <c r="B729" s="3" t="str">
        <f t="shared" si="35"/>
        <v>Debit Order / Payment</v>
      </c>
      <c r="C729" s="34">
        <f>-$B$6-C727-C728</f>
        <v>-13357.895825866375</v>
      </c>
      <c r="D729" s="55">
        <f t="shared" si="33"/>
        <v>552358.4516156263</v>
      </c>
      <c r="F729" s="51">
        <f t="shared" si="34"/>
        <v>0</v>
      </c>
      <c r="G729" s="3">
        <f>COUNTIF($B$9:B729,B729)</f>
        <v>180</v>
      </c>
    </row>
    <row r="730" spans="1:6" ht="15" customHeight="1">
      <c r="A730" s="56">
        <f>DATE(YEAR(A726),MONTH(A726)+2,1-1)</f>
        <v>45351</v>
      </c>
      <c r="B730" s="3" t="str">
        <f t="shared" si="35"/>
        <v>Interest</v>
      </c>
      <c r="C730" s="34">
        <f>(D726*$B$5/365*F727)+(D727*$B$5/365*F728)+(D728*$B$5/365*F729)+(D729*$B$5/365*F730)</f>
        <v>6588.313558635217</v>
      </c>
      <c r="D730" s="55">
        <f t="shared" si="33"/>
        <v>558946.7651742615</v>
      </c>
      <c r="F730" s="51">
        <f t="shared" si="34"/>
        <v>28</v>
      </c>
    </row>
    <row r="731" spans="1:6" ht="15" customHeight="1">
      <c r="A731" s="56">
        <f>DATE(YEAR(A727),MONTH(A727)+1,1)</f>
        <v>45352</v>
      </c>
      <c r="B731" s="3" t="str">
        <f t="shared" si="35"/>
        <v>Admin Fee</v>
      </c>
      <c r="C731" s="34">
        <f>$G$4</f>
        <v>40</v>
      </c>
      <c r="D731" s="55">
        <f t="shared" si="33"/>
        <v>558986.7651742615</v>
      </c>
      <c r="F731" s="51">
        <f t="shared" si="34"/>
        <v>1</v>
      </c>
    </row>
    <row r="732" spans="1:6" ht="15" customHeight="1">
      <c r="A732" s="56">
        <f>DATE(YEAR(A728),MONTH(A728)+1,1)</f>
        <v>45352</v>
      </c>
      <c r="B732" s="3" t="str">
        <f t="shared" si="35"/>
        <v>Insurance</v>
      </c>
      <c r="C732" s="34">
        <f>$G$3</f>
        <v>150</v>
      </c>
      <c r="D732" s="55">
        <f t="shared" si="33"/>
        <v>559136.7651742615</v>
      </c>
      <c r="F732" s="51">
        <f t="shared" si="34"/>
        <v>0</v>
      </c>
    </row>
    <row r="733" spans="1:7" ht="15" customHeight="1">
      <c r="A733" s="56">
        <f>DATE(YEAR(A729),MONTH(A729)+1,$D$4)</f>
        <v>45352</v>
      </c>
      <c r="B733" s="3" t="str">
        <f t="shared" si="35"/>
        <v>Debit Order / Payment</v>
      </c>
      <c r="C733" s="34">
        <f>-$B$6-C731-C732</f>
        <v>-13357.895825866375</v>
      </c>
      <c r="D733" s="55">
        <f t="shared" si="33"/>
        <v>545778.8693483952</v>
      </c>
      <c r="F733" s="51">
        <f t="shared" si="34"/>
        <v>0</v>
      </c>
      <c r="G733" s="3">
        <f>COUNTIF($B$9:B733,B733)</f>
        <v>181</v>
      </c>
    </row>
    <row r="734" spans="1:6" ht="15" customHeight="1">
      <c r="A734" s="56">
        <f>DATE(YEAR(A730),MONTH(A730)+2,1-1)</f>
        <v>45382</v>
      </c>
      <c r="B734" s="3" t="str">
        <f t="shared" si="35"/>
        <v>Interest</v>
      </c>
      <c r="C734" s="34">
        <f>(D730*$B$5/365*F731)+(D731*$B$5/365*F732)+(D732*$B$5/365*F733)+(D733*$B$5/365*F734)</f>
        <v>6958.484731079225</v>
      </c>
      <c r="D734" s="55">
        <f t="shared" si="33"/>
        <v>552737.3540794743</v>
      </c>
      <c r="F734" s="51">
        <f t="shared" si="34"/>
        <v>30</v>
      </c>
    </row>
    <row r="735" spans="1:6" ht="15" customHeight="1">
      <c r="A735" s="56">
        <f>DATE(YEAR(A731),MONTH(A731)+1,1)</f>
        <v>45383</v>
      </c>
      <c r="B735" s="3" t="str">
        <f t="shared" si="35"/>
        <v>Admin Fee</v>
      </c>
      <c r="C735" s="34">
        <f>$G$4</f>
        <v>40</v>
      </c>
      <c r="D735" s="55">
        <f t="shared" si="33"/>
        <v>552777.3540794743</v>
      </c>
      <c r="F735" s="51">
        <f t="shared" si="34"/>
        <v>1</v>
      </c>
    </row>
    <row r="736" spans="1:6" ht="15" customHeight="1">
      <c r="A736" s="56">
        <f>DATE(YEAR(A732),MONTH(A732)+1,1)</f>
        <v>45383</v>
      </c>
      <c r="B736" s="3" t="str">
        <f t="shared" si="35"/>
        <v>Insurance</v>
      </c>
      <c r="C736" s="34">
        <f>$G$3</f>
        <v>150</v>
      </c>
      <c r="D736" s="55">
        <f t="shared" si="33"/>
        <v>552927.3540794743</v>
      </c>
      <c r="F736" s="51">
        <f t="shared" si="34"/>
        <v>0</v>
      </c>
    </row>
    <row r="737" spans="1:7" ht="15" customHeight="1">
      <c r="A737" s="56">
        <f>DATE(YEAR(A733),MONTH(A733)+1,$D$4)</f>
        <v>45383</v>
      </c>
      <c r="B737" s="3" t="str">
        <f t="shared" si="35"/>
        <v>Debit Order / Payment</v>
      </c>
      <c r="C737" s="34">
        <f>-$B$6-C735-C736</f>
        <v>-13357.895825866375</v>
      </c>
      <c r="D737" s="55">
        <f t="shared" si="33"/>
        <v>539569.458253608</v>
      </c>
      <c r="F737" s="51">
        <f t="shared" si="34"/>
        <v>0</v>
      </c>
      <c r="G737" s="3">
        <f>COUNTIF($B$9:B737,B737)</f>
        <v>182</v>
      </c>
    </row>
    <row r="738" spans="1:6" ht="15" customHeight="1">
      <c r="A738" s="56">
        <f>DATE(YEAR(A734),MONTH(A734)+2,1-1)</f>
        <v>45412</v>
      </c>
      <c r="B738" s="3" t="str">
        <f t="shared" si="35"/>
        <v>Interest</v>
      </c>
      <c r="C738" s="34">
        <f>(D734*$B$5/365*F735)+(D735*$B$5/365*F736)+(D736*$B$5/365*F737)+(D737*$B$5/365*F738)</f>
        <v>6657.6376616852485</v>
      </c>
      <c r="D738" s="55">
        <f t="shared" si="33"/>
        <v>546227.0959152932</v>
      </c>
      <c r="F738" s="51">
        <f t="shared" si="34"/>
        <v>29</v>
      </c>
    </row>
    <row r="739" spans="1:6" ht="15" customHeight="1">
      <c r="A739" s="56">
        <f>DATE(YEAR(A735),MONTH(A735)+1,1)</f>
        <v>45413</v>
      </c>
      <c r="B739" s="3" t="str">
        <f t="shared" si="35"/>
        <v>Admin Fee</v>
      </c>
      <c r="C739" s="34">
        <f>$G$4</f>
        <v>40</v>
      </c>
      <c r="D739" s="55">
        <f t="shared" si="33"/>
        <v>546267.0959152932</v>
      </c>
      <c r="F739" s="51">
        <f t="shared" si="34"/>
        <v>1</v>
      </c>
    </row>
    <row r="740" spans="1:6" ht="15" customHeight="1">
      <c r="A740" s="56">
        <f>DATE(YEAR(A736),MONTH(A736)+1,1)</f>
        <v>45413</v>
      </c>
      <c r="B740" s="3" t="str">
        <f t="shared" si="35"/>
        <v>Insurance</v>
      </c>
      <c r="C740" s="34">
        <f>$G$3</f>
        <v>150</v>
      </c>
      <c r="D740" s="55">
        <f t="shared" si="33"/>
        <v>546417.0959152932</v>
      </c>
      <c r="F740" s="51">
        <f t="shared" si="34"/>
        <v>0</v>
      </c>
    </row>
    <row r="741" spans="1:7" ht="15" customHeight="1">
      <c r="A741" s="56">
        <f>DATE(YEAR(A737),MONTH(A737)+1,$D$4)</f>
        <v>45413</v>
      </c>
      <c r="B741" s="3" t="str">
        <f t="shared" si="35"/>
        <v>Debit Order / Payment</v>
      </c>
      <c r="C741" s="34">
        <f>-$B$6-C739-C740</f>
        <v>-13357.895825866375</v>
      </c>
      <c r="D741" s="55">
        <f t="shared" si="33"/>
        <v>533059.2000894268</v>
      </c>
      <c r="F741" s="51">
        <f t="shared" si="34"/>
        <v>0</v>
      </c>
      <c r="G741" s="3">
        <f>COUNTIF($B$9:B741,B741)</f>
        <v>183</v>
      </c>
    </row>
    <row r="742" spans="1:6" ht="15" customHeight="1">
      <c r="A742" s="56">
        <f>DATE(YEAR(A738),MONTH(A738)+2,1-1)</f>
        <v>45443</v>
      </c>
      <c r="B742" s="3" t="str">
        <f t="shared" si="35"/>
        <v>Interest</v>
      </c>
      <c r="C742" s="34">
        <f>(D738*$B$5/365*F739)+(D739*$B$5/365*F740)+(D740*$B$5/365*F741)+(D741*$B$5/365*F742)</f>
        <v>6796.439629560862</v>
      </c>
      <c r="D742" s="55">
        <f t="shared" si="33"/>
        <v>539855.6397189877</v>
      </c>
      <c r="F742" s="51">
        <f t="shared" si="34"/>
        <v>30</v>
      </c>
    </row>
    <row r="743" spans="1:6" ht="15" customHeight="1">
      <c r="A743" s="56">
        <f>DATE(YEAR(A739),MONTH(A739)+1,1)</f>
        <v>45444</v>
      </c>
      <c r="B743" s="3" t="str">
        <f t="shared" si="35"/>
        <v>Admin Fee</v>
      </c>
      <c r="C743" s="34">
        <f>$G$4</f>
        <v>40</v>
      </c>
      <c r="D743" s="55">
        <f t="shared" si="33"/>
        <v>539895.6397189877</v>
      </c>
      <c r="F743" s="51">
        <f t="shared" si="34"/>
        <v>1</v>
      </c>
    </row>
    <row r="744" spans="1:6" ht="15" customHeight="1">
      <c r="A744" s="56">
        <f>DATE(YEAR(A740),MONTH(A740)+1,1)</f>
        <v>45444</v>
      </c>
      <c r="B744" s="3" t="str">
        <f t="shared" si="35"/>
        <v>Insurance</v>
      </c>
      <c r="C744" s="34">
        <f>$G$3</f>
        <v>150</v>
      </c>
      <c r="D744" s="55">
        <f t="shared" si="33"/>
        <v>540045.6397189877</v>
      </c>
      <c r="F744" s="51">
        <f t="shared" si="34"/>
        <v>0</v>
      </c>
    </row>
    <row r="745" spans="1:7" ht="15" customHeight="1">
      <c r="A745" s="56">
        <f>DATE(YEAR(A741),MONTH(A741)+1,$D$4)</f>
        <v>45444</v>
      </c>
      <c r="B745" s="3" t="str">
        <f t="shared" si="35"/>
        <v>Debit Order / Payment</v>
      </c>
      <c r="C745" s="34">
        <f>-$B$6-C743-C744</f>
        <v>-13357.895825866375</v>
      </c>
      <c r="D745" s="55">
        <f t="shared" si="33"/>
        <v>526687.7438931214</v>
      </c>
      <c r="F745" s="51">
        <f t="shared" si="34"/>
        <v>0</v>
      </c>
      <c r="G745" s="3">
        <f>COUNTIF($B$9:B745,B745)</f>
        <v>184</v>
      </c>
    </row>
    <row r="746" spans="1:6" ht="15" customHeight="1">
      <c r="A746" s="56">
        <f>DATE(YEAR(A742),MONTH(A742)+2,1-1)</f>
        <v>45473</v>
      </c>
      <c r="B746" s="3" t="str">
        <f t="shared" si="35"/>
        <v>Interest</v>
      </c>
      <c r="C746" s="34">
        <f>(D742*$B$5/365*F743)+(D743*$B$5/365*F744)+(D744*$B$5/365*F745)+(D745*$B$5/365*F746)</f>
        <v>6498.822005186099</v>
      </c>
      <c r="D746" s="55">
        <f t="shared" si="33"/>
        <v>533186.5658983075</v>
      </c>
      <c r="F746" s="51">
        <f t="shared" si="34"/>
        <v>29</v>
      </c>
    </row>
    <row r="747" spans="1:6" ht="15" customHeight="1">
      <c r="A747" s="56">
        <f>DATE(YEAR(A743),MONTH(A743)+1,1)</f>
        <v>45474</v>
      </c>
      <c r="B747" s="3" t="str">
        <f t="shared" si="35"/>
        <v>Admin Fee</v>
      </c>
      <c r="C747" s="34">
        <f>$G$4</f>
        <v>40</v>
      </c>
      <c r="D747" s="55">
        <f t="shared" si="33"/>
        <v>533226.5658983075</v>
      </c>
      <c r="F747" s="51">
        <f t="shared" si="34"/>
        <v>1</v>
      </c>
    </row>
    <row r="748" spans="1:6" ht="15" customHeight="1">
      <c r="A748" s="56">
        <f>DATE(YEAR(A744),MONTH(A744)+1,1)</f>
        <v>45474</v>
      </c>
      <c r="B748" s="3" t="str">
        <f t="shared" si="35"/>
        <v>Insurance</v>
      </c>
      <c r="C748" s="34">
        <f>$G$3</f>
        <v>150</v>
      </c>
      <c r="D748" s="55">
        <f t="shared" si="33"/>
        <v>533376.5658983075</v>
      </c>
      <c r="F748" s="51">
        <f t="shared" si="34"/>
        <v>0</v>
      </c>
    </row>
    <row r="749" spans="1:7" ht="15" customHeight="1">
      <c r="A749" s="56">
        <f>DATE(YEAR(A745),MONTH(A745)+1,$D$4)</f>
        <v>45474</v>
      </c>
      <c r="B749" s="3" t="str">
        <f t="shared" si="35"/>
        <v>Debit Order / Payment</v>
      </c>
      <c r="C749" s="34">
        <f>-$B$6-C747-C748</f>
        <v>-13357.895825866375</v>
      </c>
      <c r="D749" s="55">
        <f t="shared" si="33"/>
        <v>520018.6700724411</v>
      </c>
      <c r="F749" s="51">
        <f t="shared" si="34"/>
        <v>0</v>
      </c>
      <c r="G749" s="3">
        <f>COUNTIF($B$9:B749,B749)</f>
        <v>185</v>
      </c>
    </row>
    <row r="750" spans="1:6" ht="15" customHeight="1">
      <c r="A750" s="56">
        <f>DATE(YEAR(A746),MONTH(A746)+2,1-1)</f>
        <v>45504</v>
      </c>
      <c r="B750" s="3" t="str">
        <f t="shared" si="35"/>
        <v>Interest</v>
      </c>
      <c r="C750" s="34">
        <f>(D746*$B$5/365*F747)+(D747*$B$5/365*F748)+(D748*$B$5/365*F749)+(D749*$B$5/365*F750)</f>
        <v>6630.306849892413</v>
      </c>
      <c r="D750" s="55">
        <f t="shared" si="33"/>
        <v>526648.9769223335</v>
      </c>
      <c r="F750" s="51">
        <f t="shared" si="34"/>
        <v>30</v>
      </c>
    </row>
    <row r="751" spans="1:6" ht="15" customHeight="1">
      <c r="A751" s="56">
        <f>DATE(YEAR(A747),MONTH(A747)+1,1)</f>
        <v>45505</v>
      </c>
      <c r="B751" s="3" t="str">
        <f t="shared" si="35"/>
        <v>Admin Fee</v>
      </c>
      <c r="C751" s="34">
        <f>$G$4</f>
        <v>40</v>
      </c>
      <c r="D751" s="55">
        <f t="shared" si="33"/>
        <v>526688.9769223335</v>
      </c>
      <c r="F751" s="51">
        <f t="shared" si="34"/>
        <v>1</v>
      </c>
    </row>
    <row r="752" spans="1:6" ht="15" customHeight="1">
      <c r="A752" s="56">
        <f>DATE(YEAR(A748),MONTH(A748)+1,1)</f>
        <v>45505</v>
      </c>
      <c r="B752" s="3" t="str">
        <f t="shared" si="35"/>
        <v>Insurance</v>
      </c>
      <c r="C752" s="34">
        <f>$G$3</f>
        <v>150</v>
      </c>
      <c r="D752" s="55">
        <f t="shared" si="33"/>
        <v>526838.9769223335</v>
      </c>
      <c r="F752" s="51">
        <f t="shared" si="34"/>
        <v>0</v>
      </c>
    </row>
    <row r="753" spans="1:7" ht="15" customHeight="1">
      <c r="A753" s="56">
        <f>DATE(YEAR(A749),MONTH(A749)+1,$D$4)</f>
        <v>45505</v>
      </c>
      <c r="B753" s="3" t="str">
        <f t="shared" si="35"/>
        <v>Debit Order / Payment</v>
      </c>
      <c r="C753" s="34">
        <f>-$B$6-C751-C752</f>
        <v>-13357.895825866375</v>
      </c>
      <c r="D753" s="55">
        <f t="shared" si="33"/>
        <v>513481.0810964671</v>
      </c>
      <c r="F753" s="51">
        <f t="shared" si="34"/>
        <v>0</v>
      </c>
      <c r="G753" s="3">
        <f>COUNTIF($B$9:B753,B753)</f>
        <v>186</v>
      </c>
    </row>
    <row r="754" spans="1:6" ht="15" customHeight="1">
      <c r="A754" s="56">
        <f>DATE(YEAR(A750),MONTH(A750)+2,1-1)</f>
        <v>45535</v>
      </c>
      <c r="B754" s="3" t="str">
        <f t="shared" si="35"/>
        <v>Interest</v>
      </c>
      <c r="C754" s="34">
        <f>(D750*$B$5/365*F751)+(D751*$B$5/365*F752)+(D752*$B$5/365*F753)+(D753*$B$5/365*F754)</f>
        <v>6547.019757458773</v>
      </c>
      <c r="D754" s="55">
        <f t="shared" si="33"/>
        <v>520028.10085392586</v>
      </c>
      <c r="F754" s="51">
        <f t="shared" si="34"/>
        <v>30</v>
      </c>
    </row>
    <row r="755" spans="1:6" ht="15" customHeight="1">
      <c r="A755" s="56">
        <f>DATE(YEAR(A751),MONTH(A751)+1,1)</f>
        <v>45536</v>
      </c>
      <c r="B755" s="3" t="str">
        <f t="shared" si="35"/>
        <v>Admin Fee</v>
      </c>
      <c r="C755" s="34">
        <f>$G$4</f>
        <v>40</v>
      </c>
      <c r="D755" s="55">
        <f t="shared" si="33"/>
        <v>520068.10085392586</v>
      </c>
      <c r="F755" s="51">
        <f t="shared" si="34"/>
        <v>1</v>
      </c>
    </row>
    <row r="756" spans="1:6" ht="15" customHeight="1">
      <c r="A756" s="56">
        <f>DATE(YEAR(A752),MONTH(A752)+1,1)</f>
        <v>45536</v>
      </c>
      <c r="B756" s="3" t="str">
        <f t="shared" si="35"/>
        <v>Insurance</v>
      </c>
      <c r="C756" s="34">
        <f>$G$3</f>
        <v>150</v>
      </c>
      <c r="D756" s="55">
        <f t="shared" si="33"/>
        <v>520218.10085392586</v>
      </c>
      <c r="F756" s="51">
        <f t="shared" si="34"/>
        <v>0</v>
      </c>
    </row>
    <row r="757" spans="1:7" ht="15" customHeight="1">
      <c r="A757" s="56">
        <f>DATE(YEAR(A753),MONTH(A753)+1,$D$4)</f>
        <v>45536</v>
      </c>
      <c r="B757" s="3" t="str">
        <f t="shared" si="35"/>
        <v>Debit Order / Payment</v>
      </c>
      <c r="C757" s="34">
        <f>-$B$6-C755-C756</f>
        <v>-13357.895825866375</v>
      </c>
      <c r="D757" s="55">
        <f t="shared" si="33"/>
        <v>506860.2050280595</v>
      </c>
      <c r="F757" s="51">
        <f t="shared" si="34"/>
        <v>0</v>
      </c>
      <c r="G757" s="3">
        <f>COUNTIF($B$9:B757,B757)</f>
        <v>187</v>
      </c>
    </row>
    <row r="758" spans="1:6" ht="15" customHeight="1">
      <c r="A758" s="56">
        <f>DATE(YEAR(A754),MONTH(A754)+2,1-1)</f>
        <v>45565</v>
      </c>
      <c r="B758" s="3" t="str">
        <f t="shared" si="35"/>
        <v>Interest</v>
      </c>
      <c r="C758" s="34">
        <f>(D754*$B$5/365*F755)+(D755*$B$5/365*F756)+(D756*$B$5/365*F757)+(D757*$B$5/365*F758)</f>
        <v>6254.372895890814</v>
      </c>
      <c r="D758" s="55">
        <f t="shared" si="33"/>
        <v>513114.5779239503</v>
      </c>
      <c r="F758" s="51">
        <f t="shared" si="34"/>
        <v>29</v>
      </c>
    </row>
    <row r="759" spans="1:6" ht="15" customHeight="1">
      <c r="A759" s="56">
        <f>DATE(YEAR(A755),MONTH(A755)+1,1)</f>
        <v>45566</v>
      </c>
      <c r="B759" s="3" t="str">
        <f t="shared" si="35"/>
        <v>Admin Fee</v>
      </c>
      <c r="C759" s="34">
        <f>$G$4</f>
        <v>40</v>
      </c>
      <c r="D759" s="55">
        <f t="shared" si="33"/>
        <v>513154.5779239503</v>
      </c>
      <c r="F759" s="51">
        <f t="shared" si="34"/>
        <v>1</v>
      </c>
    </row>
    <row r="760" spans="1:6" ht="15" customHeight="1">
      <c r="A760" s="56">
        <f>DATE(YEAR(A756),MONTH(A756)+1,1)</f>
        <v>45566</v>
      </c>
      <c r="B760" s="3" t="str">
        <f t="shared" si="35"/>
        <v>Insurance</v>
      </c>
      <c r="C760" s="34">
        <f>$G$3</f>
        <v>150</v>
      </c>
      <c r="D760" s="55">
        <f t="shared" si="33"/>
        <v>513304.5779239503</v>
      </c>
      <c r="F760" s="51">
        <f t="shared" si="34"/>
        <v>0</v>
      </c>
    </row>
    <row r="761" spans="1:7" ht="15" customHeight="1">
      <c r="A761" s="56">
        <f>DATE(YEAR(A757),MONTH(A757)+1,$D$4)</f>
        <v>45566</v>
      </c>
      <c r="B761" s="3" t="str">
        <f t="shared" si="35"/>
        <v>Debit Order / Payment</v>
      </c>
      <c r="C761" s="34">
        <f>-$B$6-C759-C760</f>
        <v>-13357.895825866375</v>
      </c>
      <c r="D761" s="55">
        <f t="shared" si="33"/>
        <v>499946.6820980839</v>
      </c>
      <c r="F761" s="51">
        <f t="shared" si="34"/>
        <v>0</v>
      </c>
      <c r="G761" s="3">
        <f>COUNTIF($B$9:B761,B761)</f>
        <v>188</v>
      </c>
    </row>
    <row r="762" spans="1:6" ht="15" customHeight="1">
      <c r="A762" s="56">
        <f>DATE(YEAR(A758),MONTH(A758)+2,1-1)</f>
        <v>45596</v>
      </c>
      <c r="B762" s="3" t="str">
        <f t="shared" si="35"/>
        <v>Interest</v>
      </c>
      <c r="C762" s="34">
        <f>(D758*$B$5/365*F759)+(D759*$B$5/365*F760)+(D760*$B$5/365*F761)+(D761*$B$5/365*F762)</f>
        <v>6374.59522227389</v>
      </c>
      <c r="D762" s="55">
        <f t="shared" si="33"/>
        <v>506321.2773203578</v>
      </c>
      <c r="F762" s="51">
        <f t="shared" si="34"/>
        <v>30</v>
      </c>
    </row>
    <row r="763" spans="1:6" ht="15" customHeight="1">
      <c r="A763" s="56">
        <f>DATE(YEAR(A759),MONTH(A759)+1,1)</f>
        <v>45597</v>
      </c>
      <c r="B763" s="3" t="str">
        <f t="shared" si="35"/>
        <v>Admin Fee</v>
      </c>
      <c r="C763" s="34">
        <f>$G$4</f>
        <v>40</v>
      </c>
      <c r="D763" s="55">
        <f t="shared" si="33"/>
        <v>506361.2773203578</v>
      </c>
      <c r="F763" s="51">
        <f t="shared" si="34"/>
        <v>1</v>
      </c>
    </row>
    <row r="764" spans="1:6" ht="15" customHeight="1">
      <c r="A764" s="56">
        <f>DATE(YEAR(A760),MONTH(A760)+1,1)</f>
        <v>45597</v>
      </c>
      <c r="B764" s="3" t="str">
        <f t="shared" si="35"/>
        <v>Insurance</v>
      </c>
      <c r="C764" s="34">
        <f>$G$3</f>
        <v>150</v>
      </c>
      <c r="D764" s="55">
        <f t="shared" si="33"/>
        <v>506511.2773203578</v>
      </c>
      <c r="F764" s="51">
        <f t="shared" si="34"/>
        <v>0</v>
      </c>
    </row>
    <row r="765" spans="1:7" ht="15" customHeight="1">
      <c r="A765" s="56">
        <f>DATE(YEAR(A761),MONTH(A761)+1,$D$4)</f>
        <v>45597</v>
      </c>
      <c r="B765" s="3" t="str">
        <f t="shared" si="35"/>
        <v>Debit Order / Payment</v>
      </c>
      <c r="C765" s="34">
        <f>-$B$6-C763-C764</f>
        <v>-13357.895825866375</v>
      </c>
      <c r="D765" s="55">
        <f t="shared" si="33"/>
        <v>493153.3814944914</v>
      </c>
      <c r="F765" s="51">
        <f t="shared" si="34"/>
        <v>0</v>
      </c>
      <c r="G765" s="3">
        <f>COUNTIF($B$9:B765,B765)</f>
        <v>189</v>
      </c>
    </row>
    <row r="766" spans="1:6" ht="15" customHeight="1">
      <c r="A766" s="56">
        <f>DATE(YEAR(A762),MONTH(A762)+2,1-1)</f>
        <v>45626</v>
      </c>
      <c r="B766" s="3" t="str">
        <f t="shared" si="35"/>
        <v>Interest</v>
      </c>
      <c r="C766" s="34">
        <f>(D762*$B$5/365*F763)+(D763*$B$5/365*F764)+(D764*$B$5/365*F765)+(D765*$B$5/365*F766)</f>
        <v>6085.3846605454555</v>
      </c>
      <c r="D766" s="55">
        <f t="shared" si="33"/>
        <v>499238.76615503686</v>
      </c>
      <c r="F766" s="51">
        <f t="shared" si="34"/>
        <v>29</v>
      </c>
    </row>
    <row r="767" spans="1:6" ht="15" customHeight="1">
      <c r="A767" s="56">
        <f>DATE(YEAR(A763),MONTH(A763)+1,1)</f>
        <v>45627</v>
      </c>
      <c r="B767" s="3" t="str">
        <f t="shared" si="35"/>
        <v>Admin Fee</v>
      </c>
      <c r="C767" s="34">
        <f>$G$4</f>
        <v>40</v>
      </c>
      <c r="D767" s="55">
        <f t="shared" si="33"/>
        <v>499278.76615503686</v>
      </c>
      <c r="F767" s="51">
        <f t="shared" si="34"/>
        <v>1</v>
      </c>
    </row>
    <row r="768" spans="1:6" ht="15" customHeight="1">
      <c r="A768" s="56">
        <f>DATE(YEAR(A764),MONTH(A764)+1,1)</f>
        <v>45627</v>
      </c>
      <c r="B768" s="3" t="str">
        <f t="shared" si="35"/>
        <v>Insurance</v>
      </c>
      <c r="C768" s="34">
        <f>$G$3</f>
        <v>150</v>
      </c>
      <c r="D768" s="55">
        <f t="shared" si="33"/>
        <v>499428.76615503686</v>
      </c>
      <c r="F768" s="51">
        <f t="shared" si="34"/>
        <v>0</v>
      </c>
    </row>
    <row r="769" spans="1:7" ht="15" customHeight="1">
      <c r="A769" s="56">
        <f>DATE(YEAR(A765),MONTH(A765)+1,$D$4)</f>
        <v>45627</v>
      </c>
      <c r="B769" s="3" t="str">
        <f t="shared" si="35"/>
        <v>Debit Order / Payment</v>
      </c>
      <c r="C769" s="34">
        <f>-$B$6-C767-C768</f>
        <v>-13357.895825866375</v>
      </c>
      <c r="D769" s="55">
        <f t="shared" si="33"/>
        <v>486070.8703291705</v>
      </c>
      <c r="F769" s="51">
        <f t="shared" si="34"/>
        <v>0</v>
      </c>
      <c r="G769" s="3">
        <f>COUNTIF($B$9:B769,B769)</f>
        <v>190</v>
      </c>
    </row>
    <row r="770" spans="1:6" ht="15" customHeight="1">
      <c r="A770" s="56">
        <f>DATE(YEAR(A766),MONTH(A766)+2,1-1)</f>
        <v>45657</v>
      </c>
      <c r="B770" s="3" t="str">
        <f t="shared" si="35"/>
        <v>Interest</v>
      </c>
      <c r="C770" s="34">
        <f>(D766*$B$5/365*F767)+(D767*$B$5/365*F768)+(D768*$B$5/365*F769)+(D769*$B$5/365*F770)</f>
        <v>6197.821181930199</v>
      </c>
      <c r="D770" s="55">
        <f t="shared" si="33"/>
        <v>492268.6915111007</v>
      </c>
      <c r="F770" s="51">
        <f t="shared" si="34"/>
        <v>30</v>
      </c>
    </row>
    <row r="771" spans="1:6" ht="15" customHeight="1">
      <c r="A771" s="56">
        <f>DATE(YEAR(A767),MONTH(A767)+1,1)</f>
        <v>45658</v>
      </c>
      <c r="B771" s="3" t="str">
        <f t="shared" si="35"/>
        <v>Admin Fee</v>
      </c>
      <c r="C771" s="34">
        <f>$G$4</f>
        <v>40</v>
      </c>
      <c r="D771" s="55">
        <f t="shared" si="33"/>
        <v>492308.6915111007</v>
      </c>
      <c r="F771" s="51">
        <f t="shared" si="34"/>
        <v>1</v>
      </c>
    </row>
    <row r="772" spans="1:6" ht="15" customHeight="1">
      <c r="A772" s="56">
        <f>DATE(YEAR(A768),MONTH(A768)+1,1)</f>
        <v>45658</v>
      </c>
      <c r="B772" s="3" t="str">
        <f t="shared" si="35"/>
        <v>Insurance</v>
      </c>
      <c r="C772" s="34">
        <f>$G$3</f>
        <v>150</v>
      </c>
      <c r="D772" s="55">
        <f t="shared" si="33"/>
        <v>492458.6915111007</v>
      </c>
      <c r="F772" s="51">
        <f t="shared" si="34"/>
        <v>0</v>
      </c>
    </row>
    <row r="773" spans="1:7" ht="15" customHeight="1">
      <c r="A773" s="56">
        <f>DATE(YEAR(A769),MONTH(A769)+1,$D$4)</f>
        <v>45658</v>
      </c>
      <c r="B773" s="3" t="str">
        <f t="shared" si="35"/>
        <v>Debit Order / Payment</v>
      </c>
      <c r="C773" s="34">
        <f>-$B$6-C771-C772</f>
        <v>-13357.895825866375</v>
      </c>
      <c r="D773" s="55">
        <f t="shared" si="33"/>
        <v>479100.7956852343</v>
      </c>
      <c r="F773" s="51">
        <f t="shared" si="34"/>
        <v>0</v>
      </c>
      <c r="G773" s="3">
        <f>COUNTIF($B$9:B773,B773)</f>
        <v>191</v>
      </c>
    </row>
    <row r="774" spans="1:6" ht="15" customHeight="1">
      <c r="A774" s="56">
        <f>DATE(YEAR(A770),MONTH(A770)+2,1-1)</f>
        <v>45688</v>
      </c>
      <c r="B774" s="3" t="str">
        <f t="shared" si="35"/>
        <v>Interest</v>
      </c>
      <c r="C774" s="34">
        <f>(D770*$B$5/365*F771)+(D771*$B$5/365*F772)+(D772*$B$5/365*F773)+(D773*$B$5/365*F774)</f>
        <v>6109.024340575944</v>
      </c>
      <c r="D774" s="55">
        <f t="shared" si="33"/>
        <v>485209.8200258103</v>
      </c>
      <c r="F774" s="51">
        <f t="shared" si="34"/>
        <v>30</v>
      </c>
    </row>
    <row r="775" spans="1:6" ht="15" customHeight="1">
      <c r="A775" s="56">
        <f>DATE(YEAR(A771),MONTH(A771)+1,1)</f>
        <v>45689</v>
      </c>
      <c r="B775" s="3" t="str">
        <f t="shared" si="35"/>
        <v>Admin Fee</v>
      </c>
      <c r="C775" s="34">
        <f>$G$4</f>
        <v>40</v>
      </c>
      <c r="D775" s="55">
        <f t="shared" si="33"/>
        <v>485249.8200258103</v>
      </c>
      <c r="F775" s="51">
        <f t="shared" si="34"/>
        <v>1</v>
      </c>
    </row>
    <row r="776" spans="1:6" ht="15" customHeight="1">
      <c r="A776" s="56">
        <f>DATE(YEAR(A772),MONTH(A772)+1,1)</f>
        <v>45689</v>
      </c>
      <c r="B776" s="3" t="str">
        <f t="shared" si="35"/>
        <v>Insurance</v>
      </c>
      <c r="C776" s="34">
        <f>$G$3</f>
        <v>150</v>
      </c>
      <c r="D776" s="55">
        <f t="shared" si="33"/>
        <v>485399.8200258103</v>
      </c>
      <c r="F776" s="51">
        <f t="shared" si="34"/>
        <v>0</v>
      </c>
    </row>
    <row r="777" spans="1:7" ht="15" customHeight="1">
      <c r="A777" s="56">
        <f>DATE(YEAR(A773),MONTH(A773)+1,$D$4)</f>
        <v>45689</v>
      </c>
      <c r="B777" s="3" t="str">
        <f t="shared" si="35"/>
        <v>Debit Order / Payment</v>
      </c>
      <c r="C777" s="34">
        <f>-$B$6-C775-C776</f>
        <v>-13357.895825866375</v>
      </c>
      <c r="D777" s="55">
        <f t="shared" si="33"/>
        <v>472041.9241999439</v>
      </c>
      <c r="F777" s="51">
        <f t="shared" si="34"/>
        <v>0</v>
      </c>
      <c r="G777" s="3">
        <f>COUNTIF($B$9:B777,B777)</f>
        <v>192</v>
      </c>
    </row>
    <row r="778" spans="1:6" ht="15" customHeight="1">
      <c r="A778" s="56">
        <f>DATE(YEAR(A774),MONTH(A774)+2,1-1)</f>
        <v>45716</v>
      </c>
      <c r="B778" s="3" t="str">
        <f t="shared" si="35"/>
        <v>Interest</v>
      </c>
      <c r="C778" s="34">
        <f>(D774*$B$5/365*F775)+(D775*$B$5/365*F776)+(D776*$B$5/365*F777)+(D777*$B$5/365*F778)</f>
        <v>5437.126756201766</v>
      </c>
      <c r="D778" s="55">
        <f t="shared" si="33"/>
        <v>477479.0509561457</v>
      </c>
      <c r="F778" s="51">
        <f t="shared" si="34"/>
        <v>27</v>
      </c>
    </row>
    <row r="779" spans="1:6" ht="15" customHeight="1">
      <c r="A779" s="56">
        <f>DATE(YEAR(A775),MONTH(A775)+1,1)</f>
        <v>45717</v>
      </c>
      <c r="B779" s="3" t="str">
        <f t="shared" si="35"/>
        <v>Admin Fee</v>
      </c>
      <c r="C779" s="34">
        <f>$G$4</f>
        <v>40</v>
      </c>
      <c r="D779" s="55">
        <f aca="true" t="shared" si="36" ref="D779:D842">D778+C779</f>
        <v>477519.0509561457</v>
      </c>
      <c r="F779" s="51">
        <f aca="true" t="shared" si="37" ref="F779:F786">A779-A778</f>
        <v>1</v>
      </c>
    </row>
    <row r="780" spans="1:6" ht="15" customHeight="1">
      <c r="A780" s="56">
        <f>DATE(YEAR(A776),MONTH(A776)+1,1)</f>
        <v>45717</v>
      </c>
      <c r="B780" s="3" t="str">
        <f t="shared" si="35"/>
        <v>Insurance</v>
      </c>
      <c r="C780" s="34">
        <f>$G$3</f>
        <v>150</v>
      </c>
      <c r="D780" s="55">
        <f t="shared" si="36"/>
        <v>477669.0509561457</v>
      </c>
      <c r="F780" s="51">
        <f t="shared" si="37"/>
        <v>0</v>
      </c>
    </row>
    <row r="781" spans="1:7" ht="15" customHeight="1">
      <c r="A781" s="56">
        <f>DATE(YEAR(A777),MONTH(A777)+1,$D$4)</f>
        <v>45717</v>
      </c>
      <c r="B781" s="3" t="str">
        <f t="shared" si="35"/>
        <v>Debit Order / Payment</v>
      </c>
      <c r="C781" s="34">
        <f>-$B$6-C779-C780</f>
        <v>-13357.895825866375</v>
      </c>
      <c r="D781" s="55">
        <f t="shared" si="36"/>
        <v>464311.1551302793</v>
      </c>
      <c r="F781" s="51">
        <f t="shared" si="37"/>
        <v>0</v>
      </c>
      <c r="G781" s="3">
        <f>COUNTIF($B$9:B781,B781)</f>
        <v>193</v>
      </c>
    </row>
    <row r="782" spans="1:6" ht="15" customHeight="1">
      <c r="A782" s="56">
        <f>DATE(YEAR(A778),MONTH(A778)+2,1-1)</f>
        <v>45747</v>
      </c>
      <c r="B782" s="3" t="str">
        <f t="shared" si="35"/>
        <v>Interest</v>
      </c>
      <c r="C782" s="34">
        <f>(D778*$B$5/365*F779)+(D779*$B$5/365*F780)+(D780*$B$5/365*F781)+(D781*$B$5/365*F782)</f>
        <v>5920.608371862133</v>
      </c>
      <c r="D782" s="55">
        <f t="shared" si="36"/>
        <v>470231.76350214146</v>
      </c>
      <c r="F782" s="51">
        <f t="shared" si="37"/>
        <v>30</v>
      </c>
    </row>
    <row r="783" spans="1:6" ht="15" customHeight="1">
      <c r="A783" s="56">
        <f>DATE(YEAR(A779),MONTH(A779)+1,1)</f>
        <v>45748</v>
      </c>
      <c r="B783" s="3" t="str">
        <f t="shared" si="35"/>
        <v>Admin Fee</v>
      </c>
      <c r="C783" s="34">
        <f>$G$4</f>
        <v>40</v>
      </c>
      <c r="D783" s="55">
        <f t="shared" si="36"/>
        <v>470271.76350214146</v>
      </c>
      <c r="F783" s="51">
        <f t="shared" si="37"/>
        <v>1</v>
      </c>
    </row>
    <row r="784" spans="1:6" ht="15" customHeight="1">
      <c r="A784" s="56">
        <f>DATE(YEAR(A780),MONTH(A780)+1,1)</f>
        <v>45748</v>
      </c>
      <c r="B784" s="3" t="str">
        <f>B780</f>
        <v>Insurance</v>
      </c>
      <c r="C784" s="34">
        <f>$G$3</f>
        <v>150</v>
      </c>
      <c r="D784" s="55">
        <f t="shared" si="36"/>
        <v>470421.76350214146</v>
      </c>
      <c r="F784" s="51">
        <f t="shared" si="37"/>
        <v>0</v>
      </c>
    </row>
    <row r="785" spans="1:7" ht="15" customHeight="1">
      <c r="A785" s="56">
        <f>DATE(YEAR(A781),MONTH(A781)+1,$D$4)</f>
        <v>45748</v>
      </c>
      <c r="B785" s="3" t="str">
        <f>B781</f>
        <v>Debit Order / Payment</v>
      </c>
      <c r="C785" s="34">
        <f>-$B$6-C783-C784</f>
        <v>-13357.895825866375</v>
      </c>
      <c r="D785" s="55">
        <f t="shared" si="36"/>
        <v>457063.8676762751</v>
      </c>
      <c r="F785" s="51">
        <f t="shared" si="37"/>
        <v>0</v>
      </c>
      <c r="G785" s="3">
        <f>COUNTIF($B$9:B785,B785)</f>
        <v>194</v>
      </c>
    </row>
    <row r="786" spans="1:6" ht="15" customHeight="1">
      <c r="A786" s="56">
        <f>DATE(YEAR(A782),MONTH(A782)+2,1-1)</f>
        <v>45777</v>
      </c>
      <c r="B786" s="3" t="str">
        <f>B782</f>
        <v>Interest</v>
      </c>
      <c r="C786" s="34">
        <f>(D782*$B$5/365*F783)+(D783*$B$5/365*F784)+(D784*$B$5/365*F785)+(D785*$B$5/365*F786)</f>
        <v>5640.445449087994</v>
      </c>
      <c r="D786" s="55">
        <f t="shared" si="36"/>
        <v>462704.3131253631</v>
      </c>
      <c r="F786" s="51">
        <f t="shared" si="37"/>
        <v>29</v>
      </c>
    </row>
    <row r="787" spans="1:6" ht="15" customHeight="1">
      <c r="A787" s="56">
        <f>DATE(YEAR(A783),MONTH(A783)+1,1)</f>
        <v>45778</v>
      </c>
      <c r="B787" s="3" t="str">
        <f aca="true" t="shared" si="38" ref="B787:B818">B783</f>
        <v>Admin Fee</v>
      </c>
      <c r="C787" s="34">
        <f>$G$4</f>
        <v>40</v>
      </c>
      <c r="D787" s="55">
        <f t="shared" si="36"/>
        <v>462744.3131253631</v>
      </c>
      <c r="F787" s="51">
        <f aca="true" t="shared" si="39" ref="F787:F850">A787-A786</f>
        <v>1</v>
      </c>
    </row>
    <row r="788" spans="1:6" ht="15" customHeight="1">
      <c r="A788" s="56">
        <f>DATE(YEAR(A784),MONTH(A784)+1,1)</f>
        <v>45778</v>
      </c>
      <c r="B788" s="3" t="str">
        <f t="shared" si="38"/>
        <v>Insurance</v>
      </c>
      <c r="C788" s="34">
        <f>$G$3</f>
        <v>150</v>
      </c>
      <c r="D788" s="55">
        <f t="shared" si="36"/>
        <v>462894.3131253631</v>
      </c>
      <c r="F788" s="51">
        <f t="shared" si="39"/>
        <v>0</v>
      </c>
    </row>
    <row r="789" spans="1:7" ht="15" customHeight="1">
      <c r="A789" s="56">
        <f>DATE(YEAR(A785),MONTH(A785)+1,$D$4)</f>
        <v>45778</v>
      </c>
      <c r="B789" s="3" t="str">
        <f t="shared" si="38"/>
        <v>Debit Order / Payment</v>
      </c>
      <c r="C789" s="34">
        <f>-$B$6-C787-C788</f>
        <v>-13357.895825866375</v>
      </c>
      <c r="D789" s="55">
        <f t="shared" si="36"/>
        <v>449536.4172994967</v>
      </c>
      <c r="F789" s="51">
        <f t="shared" si="39"/>
        <v>0</v>
      </c>
      <c r="G789" s="3">
        <f>COUNTIF($B$9:B789,B789)</f>
        <v>195</v>
      </c>
    </row>
    <row r="790" spans="1:6" ht="15" customHeight="1">
      <c r="A790" s="56">
        <f>DATE(YEAR(A786),MONTH(A786)+2,1-1)</f>
        <v>45808</v>
      </c>
      <c r="B790" s="3" t="str">
        <f t="shared" si="38"/>
        <v>Interest</v>
      </c>
      <c r="C790" s="34">
        <f>(D786*$B$5/365*F787)+(D787*$B$5/365*F788)+(D788*$B$5/365*F789)+(D789*$B$5/365*F790)</f>
        <v>5732.3822597713415</v>
      </c>
      <c r="D790" s="55">
        <f t="shared" si="36"/>
        <v>455268.79955926805</v>
      </c>
      <c r="F790" s="51">
        <f t="shared" si="39"/>
        <v>30</v>
      </c>
    </row>
    <row r="791" spans="1:6" ht="15" customHeight="1">
      <c r="A791" s="56">
        <f>DATE(YEAR(A787),MONTH(A787)+1,1)</f>
        <v>45809</v>
      </c>
      <c r="B791" s="3" t="str">
        <f t="shared" si="38"/>
        <v>Admin Fee</v>
      </c>
      <c r="C791" s="34">
        <f>$G$4</f>
        <v>40</v>
      </c>
      <c r="D791" s="55">
        <f t="shared" si="36"/>
        <v>455308.79955926805</v>
      </c>
      <c r="F791" s="51">
        <f t="shared" si="39"/>
        <v>1</v>
      </c>
    </row>
    <row r="792" spans="1:6" ht="15" customHeight="1">
      <c r="A792" s="56">
        <f>DATE(YEAR(A788),MONTH(A788)+1,1)</f>
        <v>45809</v>
      </c>
      <c r="B792" s="3" t="str">
        <f t="shared" si="38"/>
        <v>Insurance</v>
      </c>
      <c r="C792" s="34">
        <f>$G$3</f>
        <v>150</v>
      </c>
      <c r="D792" s="55">
        <f t="shared" si="36"/>
        <v>455458.79955926805</v>
      </c>
      <c r="F792" s="51">
        <f t="shared" si="39"/>
        <v>0</v>
      </c>
    </row>
    <row r="793" spans="1:7" ht="15" customHeight="1">
      <c r="A793" s="56">
        <f>DATE(YEAR(A789),MONTH(A789)+1,$D$4)</f>
        <v>45809</v>
      </c>
      <c r="B793" s="3" t="str">
        <f t="shared" si="38"/>
        <v>Debit Order / Payment</v>
      </c>
      <c r="C793" s="34">
        <f>-$B$6-C791-C792</f>
        <v>-13357.895825866375</v>
      </c>
      <c r="D793" s="55">
        <f t="shared" si="36"/>
        <v>442100.9037334017</v>
      </c>
      <c r="F793" s="51">
        <f t="shared" si="39"/>
        <v>0</v>
      </c>
      <c r="G793" s="3">
        <f>COUNTIF($B$9:B793,B793)</f>
        <v>196</v>
      </c>
    </row>
    <row r="794" spans="1:6" ht="15" customHeight="1">
      <c r="A794" s="56">
        <f>DATE(YEAR(A790),MONTH(A790)+2,1-1)</f>
        <v>45838</v>
      </c>
      <c r="B794" s="3" t="str">
        <f t="shared" si="38"/>
        <v>Interest</v>
      </c>
      <c r="C794" s="34">
        <f>(D790*$B$5/365*F791)+(D791*$B$5/365*F792)+(D792*$B$5/365*F793)+(D793*$B$5/365*F794)</f>
        <v>5455.970551162158</v>
      </c>
      <c r="D794" s="55">
        <f t="shared" si="36"/>
        <v>447556.8742845638</v>
      </c>
      <c r="F794" s="51">
        <f t="shared" si="39"/>
        <v>29</v>
      </c>
    </row>
    <row r="795" spans="1:6" ht="15" customHeight="1">
      <c r="A795" s="56">
        <f>DATE(YEAR(A791),MONTH(A791)+1,1)</f>
        <v>45839</v>
      </c>
      <c r="B795" s="3" t="str">
        <f t="shared" si="38"/>
        <v>Admin Fee</v>
      </c>
      <c r="C795" s="34">
        <f>$G$4</f>
        <v>40</v>
      </c>
      <c r="D795" s="55">
        <f t="shared" si="36"/>
        <v>447596.8742845638</v>
      </c>
      <c r="F795" s="51">
        <f t="shared" si="39"/>
        <v>1</v>
      </c>
    </row>
    <row r="796" spans="1:6" ht="15" customHeight="1">
      <c r="A796" s="56">
        <f>DATE(YEAR(A792),MONTH(A792)+1,1)</f>
        <v>45839</v>
      </c>
      <c r="B796" s="3" t="str">
        <f t="shared" si="38"/>
        <v>Insurance</v>
      </c>
      <c r="C796" s="34">
        <f>$G$3</f>
        <v>150</v>
      </c>
      <c r="D796" s="55">
        <f t="shared" si="36"/>
        <v>447746.8742845638</v>
      </c>
      <c r="F796" s="51">
        <f t="shared" si="39"/>
        <v>0</v>
      </c>
    </row>
    <row r="797" spans="1:7" ht="15" customHeight="1">
      <c r="A797" s="56">
        <f>DATE(YEAR(A793),MONTH(A793)+1,$D$4)</f>
        <v>45839</v>
      </c>
      <c r="B797" s="3" t="str">
        <f t="shared" si="38"/>
        <v>Debit Order / Payment</v>
      </c>
      <c r="C797" s="34">
        <f>-$B$6-C795-C796</f>
        <v>-13357.895825866375</v>
      </c>
      <c r="D797" s="55">
        <f t="shared" si="36"/>
        <v>434388.97845869744</v>
      </c>
      <c r="F797" s="51">
        <f t="shared" si="39"/>
        <v>0</v>
      </c>
      <c r="G797" s="3">
        <f>COUNTIF($B$9:B797,B797)</f>
        <v>197</v>
      </c>
    </row>
    <row r="798" spans="1:6" ht="15" customHeight="1">
      <c r="A798" s="56">
        <f>DATE(YEAR(A794),MONTH(A794)+2,1-1)</f>
        <v>45869</v>
      </c>
      <c r="B798" s="3" t="str">
        <f t="shared" si="38"/>
        <v>Interest</v>
      </c>
      <c r="C798" s="34">
        <f>(D794*$B$5/365*F795)+(D795*$B$5/365*F796)+(D796*$B$5/365*F797)+(D797*$B$5/365*F798)</f>
        <v>5539.408038922803</v>
      </c>
      <c r="D798" s="55">
        <f t="shared" si="36"/>
        <v>439928.38649762026</v>
      </c>
      <c r="F798" s="51">
        <f t="shared" si="39"/>
        <v>30</v>
      </c>
    </row>
    <row r="799" spans="1:6" ht="15" customHeight="1">
      <c r="A799" s="56">
        <f>DATE(YEAR(A795),MONTH(A795)+1,1)</f>
        <v>45870</v>
      </c>
      <c r="B799" s="3" t="str">
        <f t="shared" si="38"/>
        <v>Admin Fee</v>
      </c>
      <c r="C799" s="34">
        <f>$G$4</f>
        <v>40</v>
      </c>
      <c r="D799" s="55">
        <f t="shared" si="36"/>
        <v>439968.38649762026</v>
      </c>
      <c r="F799" s="51">
        <f t="shared" si="39"/>
        <v>1</v>
      </c>
    </row>
    <row r="800" spans="1:6" ht="15" customHeight="1">
      <c r="A800" s="56">
        <f>DATE(YEAR(A796),MONTH(A796)+1,1)</f>
        <v>45870</v>
      </c>
      <c r="B800" s="3" t="str">
        <f t="shared" si="38"/>
        <v>Insurance</v>
      </c>
      <c r="C800" s="34">
        <f>$G$3</f>
        <v>150</v>
      </c>
      <c r="D800" s="55">
        <f t="shared" si="36"/>
        <v>440118.38649762026</v>
      </c>
      <c r="F800" s="51">
        <f t="shared" si="39"/>
        <v>0</v>
      </c>
    </row>
    <row r="801" spans="1:7" ht="15" customHeight="1">
      <c r="A801" s="56">
        <f>DATE(YEAR(A797),MONTH(A797)+1,$D$4)</f>
        <v>45870</v>
      </c>
      <c r="B801" s="3" t="str">
        <f t="shared" si="38"/>
        <v>Debit Order / Payment</v>
      </c>
      <c r="C801" s="34">
        <f>-$B$6-C799-C800</f>
        <v>-13357.895825866375</v>
      </c>
      <c r="D801" s="55">
        <f t="shared" si="36"/>
        <v>426760.4906717539</v>
      </c>
      <c r="F801" s="51">
        <f t="shared" si="39"/>
        <v>0</v>
      </c>
      <c r="G801" s="3">
        <f>COUNTIF($B$9:B801,B801)</f>
        <v>198</v>
      </c>
    </row>
    <row r="802" spans="1:6" ht="15" customHeight="1">
      <c r="A802" s="56">
        <f>DATE(YEAR(A798),MONTH(A798)+2,1-1)</f>
        <v>45900</v>
      </c>
      <c r="B802" s="3" t="str">
        <f t="shared" si="38"/>
        <v>Interest</v>
      </c>
      <c r="C802" s="34">
        <f>(D798*$B$5/365*F799)+(D799*$B$5/365*F800)+(D800*$B$5/365*F801)+(D801*$B$5/365*F802)</f>
        <v>5442.2231945137955</v>
      </c>
      <c r="D802" s="55">
        <f t="shared" si="36"/>
        <v>432202.7138662677</v>
      </c>
      <c r="F802" s="51">
        <f t="shared" si="39"/>
        <v>30</v>
      </c>
    </row>
    <row r="803" spans="1:6" ht="15" customHeight="1">
      <c r="A803" s="56">
        <f>DATE(YEAR(A799),MONTH(A799)+1,1)</f>
        <v>45901</v>
      </c>
      <c r="B803" s="3" t="str">
        <f t="shared" si="38"/>
        <v>Admin Fee</v>
      </c>
      <c r="C803" s="34">
        <f>$G$4</f>
        <v>40</v>
      </c>
      <c r="D803" s="55">
        <f t="shared" si="36"/>
        <v>432242.7138662677</v>
      </c>
      <c r="F803" s="51">
        <f t="shared" si="39"/>
        <v>1</v>
      </c>
    </row>
    <row r="804" spans="1:6" ht="15" customHeight="1">
      <c r="A804" s="56">
        <f>DATE(YEAR(A800),MONTH(A800)+1,1)</f>
        <v>45901</v>
      </c>
      <c r="B804" s="3" t="str">
        <f t="shared" si="38"/>
        <v>Insurance</v>
      </c>
      <c r="C804" s="34">
        <f>$G$3</f>
        <v>150</v>
      </c>
      <c r="D804" s="55">
        <f t="shared" si="36"/>
        <v>432392.7138662677</v>
      </c>
      <c r="F804" s="51">
        <f t="shared" si="39"/>
        <v>0</v>
      </c>
    </row>
    <row r="805" spans="1:7" ht="15" customHeight="1">
      <c r="A805" s="56">
        <f>DATE(YEAR(A801),MONTH(A801)+1,$D$4)</f>
        <v>45901</v>
      </c>
      <c r="B805" s="3" t="str">
        <f t="shared" si="38"/>
        <v>Debit Order / Payment</v>
      </c>
      <c r="C805" s="34">
        <f>-$B$6-C803-C804</f>
        <v>-13357.895825866375</v>
      </c>
      <c r="D805" s="55">
        <f t="shared" si="36"/>
        <v>419034.8180404013</v>
      </c>
      <c r="F805" s="51">
        <f t="shared" si="39"/>
        <v>0</v>
      </c>
      <c r="G805" s="3">
        <f>COUNTIF($B$9:B805,B805)</f>
        <v>199</v>
      </c>
    </row>
    <row r="806" spans="1:6" ht="15" customHeight="1">
      <c r="A806" s="56">
        <f>DATE(YEAR(A802),MONTH(A802)+2,1-1)</f>
        <v>45930</v>
      </c>
      <c r="B806" s="3" t="str">
        <f t="shared" si="38"/>
        <v>Interest</v>
      </c>
      <c r="C806" s="34">
        <f>(D802*$B$5/365*F803)+(D803*$B$5/365*F804)+(D804*$B$5/365*F805)+(D805*$B$5/365*F806)</f>
        <v>5171.594152207358</v>
      </c>
      <c r="D806" s="55">
        <f t="shared" si="36"/>
        <v>424206.4121926087</v>
      </c>
      <c r="F806" s="51">
        <f t="shared" si="39"/>
        <v>29</v>
      </c>
    </row>
    <row r="807" spans="1:6" ht="15" customHeight="1">
      <c r="A807" s="56">
        <f>DATE(YEAR(A803),MONTH(A803)+1,1)</f>
        <v>45931</v>
      </c>
      <c r="B807" s="3" t="str">
        <f t="shared" si="38"/>
        <v>Admin Fee</v>
      </c>
      <c r="C807" s="34">
        <f>$G$4</f>
        <v>40</v>
      </c>
      <c r="D807" s="55">
        <f t="shared" si="36"/>
        <v>424246.4121926087</v>
      </c>
      <c r="F807" s="51">
        <f t="shared" si="39"/>
        <v>1</v>
      </c>
    </row>
    <row r="808" spans="1:6" ht="15" customHeight="1">
      <c r="A808" s="56">
        <f>DATE(YEAR(A804),MONTH(A804)+1,1)</f>
        <v>45931</v>
      </c>
      <c r="B808" s="3" t="str">
        <f t="shared" si="38"/>
        <v>Insurance</v>
      </c>
      <c r="C808" s="34">
        <f>$G$3</f>
        <v>150</v>
      </c>
      <c r="D808" s="55">
        <f t="shared" si="36"/>
        <v>424396.4121926087</v>
      </c>
      <c r="F808" s="51">
        <f t="shared" si="39"/>
        <v>0</v>
      </c>
    </row>
    <row r="809" spans="1:7" ht="15" customHeight="1">
      <c r="A809" s="56">
        <f>DATE(YEAR(A805),MONTH(A805)+1,$D$4)</f>
        <v>45931</v>
      </c>
      <c r="B809" s="3" t="str">
        <f t="shared" si="38"/>
        <v>Debit Order / Payment</v>
      </c>
      <c r="C809" s="34">
        <f>-$B$6-C807-C808</f>
        <v>-13357.895825866375</v>
      </c>
      <c r="D809" s="55">
        <f t="shared" si="36"/>
        <v>411038.5163667423</v>
      </c>
      <c r="F809" s="51">
        <f t="shared" si="39"/>
        <v>0</v>
      </c>
      <c r="G809" s="3">
        <f>COUNTIF($B$9:B809,B809)</f>
        <v>200</v>
      </c>
    </row>
    <row r="810" spans="1:6" ht="15" customHeight="1">
      <c r="A810" s="56">
        <f>DATE(YEAR(A806),MONTH(A806)+2,1-1)</f>
        <v>45961</v>
      </c>
      <c r="B810" s="3" t="str">
        <f t="shared" si="38"/>
        <v>Interest</v>
      </c>
      <c r="C810" s="34">
        <f>(D806*$B$5/365*F807)+(D807*$B$5/365*F808)+(D808*$B$5/365*F809)+(D809*$B$5/365*F810)</f>
        <v>5241.92954925817</v>
      </c>
      <c r="D810" s="55">
        <f t="shared" si="36"/>
        <v>416280.44591600046</v>
      </c>
      <c r="F810" s="51">
        <f t="shared" si="39"/>
        <v>30</v>
      </c>
    </row>
    <row r="811" spans="1:6" ht="15" customHeight="1">
      <c r="A811" s="56">
        <f>DATE(YEAR(A807),MONTH(A807)+1,1)</f>
        <v>45962</v>
      </c>
      <c r="B811" s="3" t="str">
        <f t="shared" si="38"/>
        <v>Admin Fee</v>
      </c>
      <c r="C811" s="34">
        <f>$G$4</f>
        <v>40</v>
      </c>
      <c r="D811" s="55">
        <f t="shared" si="36"/>
        <v>416320.44591600046</v>
      </c>
      <c r="F811" s="51">
        <f t="shared" si="39"/>
        <v>1</v>
      </c>
    </row>
    <row r="812" spans="1:6" ht="15" customHeight="1">
      <c r="A812" s="56">
        <f>DATE(YEAR(A808),MONTH(A808)+1,1)</f>
        <v>45962</v>
      </c>
      <c r="B812" s="3" t="str">
        <f t="shared" si="38"/>
        <v>Insurance</v>
      </c>
      <c r="C812" s="34">
        <f>$G$3</f>
        <v>150</v>
      </c>
      <c r="D812" s="55">
        <f t="shared" si="36"/>
        <v>416470.44591600046</v>
      </c>
      <c r="F812" s="51">
        <f t="shared" si="39"/>
        <v>0</v>
      </c>
    </row>
    <row r="813" spans="1:7" ht="15" customHeight="1">
      <c r="A813" s="56">
        <f>DATE(YEAR(A809),MONTH(A809)+1,$D$4)</f>
        <v>45962</v>
      </c>
      <c r="B813" s="3" t="str">
        <f t="shared" si="38"/>
        <v>Debit Order / Payment</v>
      </c>
      <c r="C813" s="34">
        <f>-$B$6-C811-C812</f>
        <v>-13357.895825866375</v>
      </c>
      <c r="D813" s="55">
        <f t="shared" si="36"/>
        <v>403112.5500901341</v>
      </c>
      <c r="F813" s="51">
        <f t="shared" si="39"/>
        <v>0</v>
      </c>
      <c r="G813" s="3">
        <f>COUNTIF($B$9:B813,B813)</f>
        <v>201</v>
      </c>
    </row>
    <row r="814" spans="1:6" ht="15" customHeight="1">
      <c r="A814" s="56">
        <f>DATE(YEAR(A810),MONTH(A810)+2,1-1)</f>
        <v>45991</v>
      </c>
      <c r="B814" s="3" t="str">
        <f t="shared" si="38"/>
        <v>Interest</v>
      </c>
      <c r="C814" s="34">
        <f>(D810*$B$5/365*F811)+(D811*$B$5/365*F812)+(D812*$B$5/365*F813)+(D813*$B$5/365*F814)</f>
        <v>4975.292218573926</v>
      </c>
      <c r="D814" s="55">
        <f t="shared" si="36"/>
        <v>408087.842308708</v>
      </c>
      <c r="F814" s="51">
        <f t="shared" si="39"/>
        <v>29</v>
      </c>
    </row>
    <row r="815" spans="1:6" ht="15" customHeight="1">
      <c r="A815" s="56">
        <f>DATE(YEAR(A811),MONTH(A811)+1,1)</f>
        <v>45992</v>
      </c>
      <c r="B815" s="3" t="str">
        <f t="shared" si="38"/>
        <v>Admin Fee</v>
      </c>
      <c r="C815" s="34">
        <f>$G$4</f>
        <v>40</v>
      </c>
      <c r="D815" s="55">
        <f t="shared" si="36"/>
        <v>408127.842308708</v>
      </c>
      <c r="F815" s="51">
        <f t="shared" si="39"/>
        <v>1</v>
      </c>
    </row>
    <row r="816" spans="1:6" ht="15" customHeight="1">
      <c r="A816" s="56">
        <f>DATE(YEAR(A812),MONTH(A812)+1,1)</f>
        <v>45992</v>
      </c>
      <c r="B816" s="3" t="str">
        <f t="shared" si="38"/>
        <v>Insurance</v>
      </c>
      <c r="C816" s="34">
        <f>$G$3</f>
        <v>150</v>
      </c>
      <c r="D816" s="55">
        <f t="shared" si="36"/>
        <v>408277.842308708</v>
      </c>
      <c r="F816" s="51">
        <f t="shared" si="39"/>
        <v>0</v>
      </c>
    </row>
    <row r="817" spans="1:7" ht="15" customHeight="1">
      <c r="A817" s="56">
        <f>DATE(YEAR(A813),MONTH(A813)+1,$D$4)</f>
        <v>45992</v>
      </c>
      <c r="B817" s="3" t="str">
        <f t="shared" si="38"/>
        <v>Debit Order / Payment</v>
      </c>
      <c r="C817" s="34">
        <f>-$B$6-C815-C816</f>
        <v>-13357.895825866375</v>
      </c>
      <c r="D817" s="55">
        <f t="shared" si="36"/>
        <v>394919.9464828416</v>
      </c>
      <c r="F817" s="51">
        <f t="shared" si="39"/>
        <v>0</v>
      </c>
      <c r="G817" s="3">
        <f>COUNTIF($B$9:B817,B817)</f>
        <v>202</v>
      </c>
    </row>
    <row r="818" spans="1:6" ht="15" customHeight="1">
      <c r="A818" s="56">
        <f>DATE(YEAR(A814),MONTH(A814)+2,1-1)</f>
        <v>46022</v>
      </c>
      <c r="B818" s="3" t="str">
        <f t="shared" si="38"/>
        <v>Interest</v>
      </c>
      <c r="C818" s="34">
        <f>(D814*$B$5/365*F815)+(D815*$B$5/365*F816)+(D816*$B$5/365*F817)+(D817*$B$5/365*F818)</f>
        <v>5036.583384983818</v>
      </c>
      <c r="D818" s="55">
        <f t="shared" si="36"/>
        <v>399956.52986782545</v>
      </c>
      <c r="F818" s="51">
        <f t="shared" si="39"/>
        <v>30</v>
      </c>
    </row>
    <row r="819" spans="1:6" ht="15" customHeight="1">
      <c r="A819" s="56">
        <f>DATE(YEAR(A815),MONTH(A815)+1,1)</f>
        <v>46023</v>
      </c>
      <c r="B819" s="3" t="str">
        <f aca="true" t="shared" si="40" ref="B819:B850">B815</f>
        <v>Admin Fee</v>
      </c>
      <c r="C819" s="34">
        <f>$G$4</f>
        <v>40</v>
      </c>
      <c r="D819" s="55">
        <f t="shared" si="36"/>
        <v>399996.52986782545</v>
      </c>
      <c r="F819" s="51">
        <f t="shared" si="39"/>
        <v>1</v>
      </c>
    </row>
    <row r="820" spans="1:6" ht="15" customHeight="1">
      <c r="A820" s="56">
        <f>DATE(YEAR(A816),MONTH(A816)+1,1)</f>
        <v>46023</v>
      </c>
      <c r="B820" s="3" t="str">
        <f t="shared" si="40"/>
        <v>Insurance</v>
      </c>
      <c r="C820" s="34">
        <f>$G$3</f>
        <v>150</v>
      </c>
      <c r="D820" s="55">
        <f t="shared" si="36"/>
        <v>400146.52986782545</v>
      </c>
      <c r="F820" s="51">
        <f t="shared" si="39"/>
        <v>0</v>
      </c>
    </row>
    <row r="821" spans="1:7" ht="15" customHeight="1">
      <c r="A821" s="56">
        <f>DATE(YEAR(A817),MONTH(A817)+1,$D$4)</f>
        <v>46023</v>
      </c>
      <c r="B821" s="3" t="str">
        <f t="shared" si="40"/>
        <v>Debit Order / Payment</v>
      </c>
      <c r="C821" s="34">
        <f>-$B$6-C819-C820</f>
        <v>-13357.895825866375</v>
      </c>
      <c r="D821" s="55">
        <f t="shared" si="36"/>
        <v>386788.63404195907</v>
      </c>
      <c r="F821" s="51">
        <f t="shared" si="39"/>
        <v>0</v>
      </c>
      <c r="G821" s="3">
        <f>COUNTIF($B$9:B821,B821)</f>
        <v>203</v>
      </c>
    </row>
    <row r="822" spans="1:6" ht="15" customHeight="1">
      <c r="A822" s="56">
        <f>DATE(YEAR(A818),MONTH(A818)+2,1-1)</f>
        <v>46053</v>
      </c>
      <c r="B822" s="3" t="str">
        <f t="shared" si="40"/>
        <v>Interest</v>
      </c>
      <c r="C822" s="34">
        <f>(D818*$B$5/365*F819)+(D819*$B$5/365*F820)+(D820*$B$5/365*F821)+(D821*$B$5/365*F822)</f>
        <v>4932.992692243806</v>
      </c>
      <c r="D822" s="55">
        <f t="shared" si="36"/>
        <v>391721.6267342029</v>
      </c>
      <c r="F822" s="51">
        <f t="shared" si="39"/>
        <v>30</v>
      </c>
    </row>
    <row r="823" spans="1:6" ht="15" customHeight="1">
      <c r="A823" s="56">
        <f>DATE(YEAR(A819),MONTH(A819)+1,1)</f>
        <v>46054</v>
      </c>
      <c r="B823" s="3" t="str">
        <f t="shared" si="40"/>
        <v>Admin Fee</v>
      </c>
      <c r="C823" s="34">
        <f>$G$4</f>
        <v>40</v>
      </c>
      <c r="D823" s="55">
        <f t="shared" si="36"/>
        <v>391761.6267342029</v>
      </c>
      <c r="F823" s="51">
        <f t="shared" si="39"/>
        <v>1</v>
      </c>
    </row>
    <row r="824" spans="1:6" ht="15" customHeight="1">
      <c r="A824" s="56">
        <f>DATE(YEAR(A820),MONTH(A820)+1,1)</f>
        <v>46054</v>
      </c>
      <c r="B824" s="3" t="str">
        <f t="shared" si="40"/>
        <v>Insurance</v>
      </c>
      <c r="C824" s="34">
        <f>$G$3</f>
        <v>150</v>
      </c>
      <c r="D824" s="55">
        <f t="shared" si="36"/>
        <v>391911.6267342029</v>
      </c>
      <c r="F824" s="51">
        <f t="shared" si="39"/>
        <v>0</v>
      </c>
    </row>
    <row r="825" spans="1:7" ht="15" customHeight="1">
      <c r="A825" s="56">
        <f>DATE(YEAR(A821),MONTH(A821)+1,$D$4)</f>
        <v>46054</v>
      </c>
      <c r="B825" s="3" t="str">
        <f t="shared" si="40"/>
        <v>Debit Order / Payment</v>
      </c>
      <c r="C825" s="34">
        <f>-$B$6-C823-C824</f>
        <v>-13357.895825866375</v>
      </c>
      <c r="D825" s="55">
        <f t="shared" si="36"/>
        <v>378553.7309083365</v>
      </c>
      <c r="F825" s="51">
        <f t="shared" si="39"/>
        <v>0</v>
      </c>
      <c r="G825" s="3">
        <f>COUNTIF($B$9:B825,B825)</f>
        <v>204</v>
      </c>
    </row>
    <row r="826" spans="1:6" ht="15" customHeight="1">
      <c r="A826" s="56">
        <f>DATE(YEAR(A822),MONTH(A822)+2,1-1)</f>
        <v>46081</v>
      </c>
      <c r="B826" s="3" t="str">
        <f t="shared" si="40"/>
        <v>Interest</v>
      </c>
      <c r="C826" s="34">
        <f>(D822*$B$5/365*F823)+(D823*$B$5/365*F824)+(D824*$B$5/365*F825)+(D825*$B$5/365*F826)</f>
        <v>4361.372203257242</v>
      </c>
      <c r="D826" s="55">
        <f t="shared" si="36"/>
        <v>382915.10311159375</v>
      </c>
      <c r="F826" s="51">
        <f t="shared" si="39"/>
        <v>27</v>
      </c>
    </row>
    <row r="827" spans="1:6" ht="15" customHeight="1">
      <c r="A827" s="56">
        <f>DATE(YEAR(A823),MONTH(A823)+1,1)</f>
        <v>46082</v>
      </c>
      <c r="B827" s="3" t="str">
        <f t="shared" si="40"/>
        <v>Admin Fee</v>
      </c>
      <c r="C827" s="34">
        <f>$G$4</f>
        <v>40</v>
      </c>
      <c r="D827" s="55">
        <f t="shared" si="36"/>
        <v>382955.10311159375</v>
      </c>
      <c r="F827" s="51">
        <f t="shared" si="39"/>
        <v>1</v>
      </c>
    </row>
    <row r="828" spans="1:6" ht="15" customHeight="1">
      <c r="A828" s="56">
        <f>DATE(YEAR(A824),MONTH(A824)+1,1)</f>
        <v>46082</v>
      </c>
      <c r="B828" s="3" t="str">
        <f t="shared" si="40"/>
        <v>Insurance</v>
      </c>
      <c r="C828" s="34">
        <f>$G$3</f>
        <v>150</v>
      </c>
      <c r="D828" s="55">
        <f t="shared" si="36"/>
        <v>383105.10311159375</v>
      </c>
      <c r="F828" s="51">
        <f t="shared" si="39"/>
        <v>0</v>
      </c>
    </row>
    <row r="829" spans="1:7" ht="15" customHeight="1">
      <c r="A829" s="56">
        <f>DATE(YEAR(A825),MONTH(A825)+1,$D$4)</f>
        <v>46082</v>
      </c>
      <c r="B829" s="3" t="str">
        <f t="shared" si="40"/>
        <v>Debit Order / Payment</v>
      </c>
      <c r="C829" s="34">
        <f>-$B$6-C827-C828</f>
        <v>-13357.895825866375</v>
      </c>
      <c r="D829" s="55">
        <f t="shared" si="36"/>
        <v>369747.2072857274</v>
      </c>
      <c r="F829" s="51">
        <f t="shared" si="39"/>
        <v>0</v>
      </c>
      <c r="G829" s="3">
        <f>COUNTIF($B$9:B829,B829)</f>
        <v>205</v>
      </c>
    </row>
    <row r="830" spans="1:6" ht="15" customHeight="1">
      <c r="A830" s="56">
        <f>DATE(YEAR(A826),MONTH(A826)+2,1-1)</f>
        <v>46112</v>
      </c>
      <c r="B830" s="3" t="str">
        <f t="shared" si="40"/>
        <v>Interest</v>
      </c>
      <c r="C830" s="34">
        <f>(D826*$B$5/365*F827)+(D827*$B$5/365*F828)+(D828*$B$5/365*F829)+(D829*$B$5/365*F830)</f>
        <v>4715.889584253458</v>
      </c>
      <c r="D830" s="55">
        <f t="shared" si="36"/>
        <v>374463.09686998086</v>
      </c>
      <c r="F830" s="51">
        <f t="shared" si="39"/>
        <v>30</v>
      </c>
    </row>
    <row r="831" spans="1:6" ht="15" customHeight="1">
      <c r="A831" s="56">
        <f>DATE(YEAR(A827),MONTH(A827)+1,1)</f>
        <v>46113</v>
      </c>
      <c r="B831" s="3" t="str">
        <f t="shared" si="40"/>
        <v>Admin Fee</v>
      </c>
      <c r="C831" s="34">
        <f>$G$4</f>
        <v>40</v>
      </c>
      <c r="D831" s="55">
        <f t="shared" si="36"/>
        <v>374503.09686998086</v>
      </c>
      <c r="F831" s="51">
        <f t="shared" si="39"/>
        <v>1</v>
      </c>
    </row>
    <row r="832" spans="1:6" ht="15" customHeight="1">
      <c r="A832" s="56">
        <f>DATE(YEAR(A828),MONTH(A828)+1,1)</f>
        <v>46113</v>
      </c>
      <c r="B832" s="3" t="str">
        <f t="shared" si="40"/>
        <v>Insurance</v>
      </c>
      <c r="C832" s="34">
        <f>$G$3</f>
        <v>150</v>
      </c>
      <c r="D832" s="55">
        <f t="shared" si="36"/>
        <v>374653.09686998086</v>
      </c>
      <c r="F832" s="51">
        <f t="shared" si="39"/>
        <v>0</v>
      </c>
    </row>
    <row r="833" spans="1:7" ht="15" customHeight="1">
      <c r="A833" s="56">
        <f>DATE(YEAR(A829),MONTH(A829)+1,$D$4)</f>
        <v>46113</v>
      </c>
      <c r="B833" s="3" t="str">
        <f t="shared" si="40"/>
        <v>Debit Order / Payment</v>
      </c>
      <c r="C833" s="34">
        <f>-$B$6-C831-C832</f>
        <v>-13357.895825866375</v>
      </c>
      <c r="D833" s="55">
        <f t="shared" si="36"/>
        <v>361295.2010441145</v>
      </c>
      <c r="F833" s="51">
        <f t="shared" si="39"/>
        <v>0</v>
      </c>
      <c r="G833" s="3">
        <f>COUNTIF($B$9:B833,B833)</f>
        <v>206</v>
      </c>
    </row>
    <row r="834" spans="1:6" ht="15" customHeight="1">
      <c r="A834" s="56">
        <f>DATE(YEAR(A830),MONTH(A830)+2,1-1)</f>
        <v>46142</v>
      </c>
      <c r="B834" s="3" t="str">
        <f t="shared" si="40"/>
        <v>Interest</v>
      </c>
      <c r="C834" s="34">
        <f>(D830*$B$5/365*F831)+(D831*$B$5/365*F832)+(D832*$B$5/365*F833)+(D833*$B$5/365*F834)</f>
        <v>4459.735860472315</v>
      </c>
      <c r="D834" s="55">
        <f t="shared" si="36"/>
        <v>365754.9369045868</v>
      </c>
      <c r="F834" s="51">
        <f t="shared" si="39"/>
        <v>29</v>
      </c>
    </row>
    <row r="835" spans="1:6" ht="15" customHeight="1">
      <c r="A835" s="56">
        <f>DATE(YEAR(A831),MONTH(A831)+1,1)</f>
        <v>46143</v>
      </c>
      <c r="B835" s="3" t="str">
        <f t="shared" si="40"/>
        <v>Admin Fee</v>
      </c>
      <c r="C835" s="34">
        <f>$G$4</f>
        <v>40</v>
      </c>
      <c r="D835" s="55">
        <f t="shared" si="36"/>
        <v>365794.9369045868</v>
      </c>
      <c r="F835" s="51">
        <f t="shared" si="39"/>
        <v>1</v>
      </c>
    </row>
    <row r="836" spans="1:6" ht="15" customHeight="1">
      <c r="A836" s="56">
        <f>DATE(YEAR(A832),MONTH(A832)+1,1)</f>
        <v>46143</v>
      </c>
      <c r="B836" s="3" t="str">
        <f t="shared" si="40"/>
        <v>Insurance</v>
      </c>
      <c r="C836" s="34">
        <f>$G$3</f>
        <v>150</v>
      </c>
      <c r="D836" s="55">
        <f t="shared" si="36"/>
        <v>365944.9369045868</v>
      </c>
      <c r="F836" s="51">
        <f t="shared" si="39"/>
        <v>0</v>
      </c>
    </row>
    <row r="837" spans="1:7" ht="15" customHeight="1">
      <c r="A837" s="56">
        <f>DATE(YEAR(A833),MONTH(A833)+1,$D$4)</f>
        <v>46143</v>
      </c>
      <c r="B837" s="3" t="str">
        <f t="shared" si="40"/>
        <v>Debit Order / Payment</v>
      </c>
      <c r="C837" s="34">
        <f>-$B$6-C835-C836</f>
        <v>-13357.895825866375</v>
      </c>
      <c r="D837" s="55">
        <f t="shared" si="36"/>
        <v>352587.0410787204</v>
      </c>
      <c r="F837" s="51">
        <f t="shared" si="39"/>
        <v>0</v>
      </c>
      <c r="G837" s="3">
        <f>COUNTIF($B$9:B837,B837)</f>
        <v>207</v>
      </c>
    </row>
    <row r="838" spans="1:6" ht="15" customHeight="1">
      <c r="A838" s="56">
        <f>DATE(YEAR(A834),MONTH(A834)+2,1-1)</f>
        <v>46173</v>
      </c>
      <c r="B838" s="3" t="str">
        <f t="shared" si="40"/>
        <v>Interest</v>
      </c>
      <c r="C838" s="34">
        <f>(D834*$B$5/365*F835)+(D835*$B$5/365*F836)+(D836*$B$5/365*F837)+(D837*$B$5/365*F838)</f>
        <v>4497.273768191589</v>
      </c>
      <c r="D838" s="55">
        <f t="shared" si="36"/>
        <v>357084.314846912</v>
      </c>
      <c r="F838" s="51">
        <f t="shared" si="39"/>
        <v>30</v>
      </c>
    </row>
    <row r="839" spans="1:6" ht="15" customHeight="1">
      <c r="A839" s="56">
        <f>DATE(YEAR(A835),MONTH(A835)+1,1)</f>
        <v>46174</v>
      </c>
      <c r="B839" s="3" t="str">
        <f t="shared" si="40"/>
        <v>Admin Fee</v>
      </c>
      <c r="C839" s="34">
        <f>$G$4</f>
        <v>40</v>
      </c>
      <c r="D839" s="55">
        <f t="shared" si="36"/>
        <v>357124.314846912</v>
      </c>
      <c r="F839" s="51">
        <f t="shared" si="39"/>
        <v>1</v>
      </c>
    </row>
    <row r="840" spans="1:6" ht="15" customHeight="1">
      <c r="A840" s="56">
        <f>DATE(YEAR(A836),MONTH(A836)+1,1)</f>
        <v>46174</v>
      </c>
      <c r="B840" s="3" t="str">
        <f t="shared" si="40"/>
        <v>Insurance</v>
      </c>
      <c r="C840" s="34">
        <f>$G$3</f>
        <v>150</v>
      </c>
      <c r="D840" s="55">
        <f t="shared" si="36"/>
        <v>357274.314846912</v>
      </c>
      <c r="F840" s="51">
        <f t="shared" si="39"/>
        <v>0</v>
      </c>
    </row>
    <row r="841" spans="1:7" ht="15" customHeight="1">
      <c r="A841" s="56">
        <f>DATE(YEAR(A837),MONTH(A837)+1,$D$4)</f>
        <v>46174</v>
      </c>
      <c r="B841" s="3" t="str">
        <f t="shared" si="40"/>
        <v>Debit Order / Payment</v>
      </c>
      <c r="C841" s="34">
        <f>-$B$6-C839-C840</f>
        <v>-13357.895825866375</v>
      </c>
      <c r="D841" s="55">
        <f t="shared" si="36"/>
        <v>343916.4190210456</v>
      </c>
      <c r="F841" s="51">
        <f t="shared" si="39"/>
        <v>0</v>
      </c>
      <c r="G841" s="3">
        <f>COUNTIF($B$9:B841,B841)</f>
        <v>208</v>
      </c>
    </row>
    <row r="842" spans="1:6" ht="15" customHeight="1">
      <c r="A842" s="56">
        <f>DATE(YEAR(A838),MONTH(A838)+2,1-1)</f>
        <v>46203</v>
      </c>
      <c r="B842" s="3" t="str">
        <f t="shared" si="40"/>
        <v>Interest</v>
      </c>
      <c r="C842" s="34">
        <f>(D838*$B$5/365*F839)+(D839*$B$5/365*F840)+(D840*$B$5/365*F841)+(D841*$B$5/365*F842)</f>
        <v>4245.476904023521</v>
      </c>
      <c r="D842" s="55">
        <f t="shared" si="36"/>
        <v>348161.8959250691</v>
      </c>
      <c r="F842" s="51">
        <f t="shared" si="39"/>
        <v>29</v>
      </c>
    </row>
    <row r="843" spans="1:6" ht="15" customHeight="1">
      <c r="A843" s="56">
        <f>DATE(YEAR(A839),MONTH(A839)+1,1)</f>
        <v>46204</v>
      </c>
      <c r="B843" s="3" t="str">
        <f t="shared" si="40"/>
        <v>Admin Fee</v>
      </c>
      <c r="C843" s="34">
        <f>$G$4</f>
        <v>40</v>
      </c>
      <c r="D843" s="55">
        <f aca="true" t="shared" si="41" ref="D843:D906">D842+C843</f>
        <v>348201.8959250691</v>
      </c>
      <c r="F843" s="51">
        <f t="shared" si="39"/>
        <v>1</v>
      </c>
    </row>
    <row r="844" spans="1:6" ht="15" customHeight="1">
      <c r="A844" s="56">
        <f>DATE(YEAR(A840),MONTH(A840)+1,1)</f>
        <v>46204</v>
      </c>
      <c r="B844" s="3" t="str">
        <f t="shared" si="40"/>
        <v>Insurance</v>
      </c>
      <c r="C844" s="34">
        <f>$G$3</f>
        <v>150</v>
      </c>
      <c r="D844" s="55">
        <f t="shared" si="41"/>
        <v>348351.8959250691</v>
      </c>
      <c r="F844" s="51">
        <f t="shared" si="39"/>
        <v>0</v>
      </c>
    </row>
    <row r="845" spans="1:7" ht="15" customHeight="1">
      <c r="A845" s="56">
        <f>DATE(YEAR(A841),MONTH(A841)+1,$D$4)</f>
        <v>46204</v>
      </c>
      <c r="B845" s="3" t="str">
        <f t="shared" si="40"/>
        <v>Debit Order / Payment</v>
      </c>
      <c r="C845" s="34">
        <f>-$B$6-C843-C844</f>
        <v>-13357.895825866375</v>
      </c>
      <c r="D845" s="55">
        <f t="shared" si="41"/>
        <v>334994.00009920273</v>
      </c>
      <c r="F845" s="51">
        <f t="shared" si="39"/>
        <v>0</v>
      </c>
      <c r="G845" s="3">
        <f>COUNTIF($B$9:B845,B845)</f>
        <v>209</v>
      </c>
    </row>
    <row r="846" spans="1:6" ht="15" customHeight="1">
      <c r="A846" s="56">
        <f>DATE(YEAR(A842),MONTH(A842)+2,1-1)</f>
        <v>46234</v>
      </c>
      <c r="B846" s="3" t="str">
        <f t="shared" si="40"/>
        <v>Interest</v>
      </c>
      <c r="C846" s="34">
        <f>(D842*$B$5/365*F843)+(D843*$B$5/365*F844)+(D844*$B$5/365*F845)+(D845*$B$5/365*F846)</f>
        <v>4273.143246123761</v>
      </c>
      <c r="D846" s="55">
        <f t="shared" si="41"/>
        <v>339267.1433453265</v>
      </c>
      <c r="F846" s="51">
        <f t="shared" si="39"/>
        <v>30</v>
      </c>
    </row>
    <row r="847" spans="1:6" ht="15" customHeight="1">
      <c r="A847" s="56">
        <f>DATE(YEAR(A843),MONTH(A843)+1,1)</f>
        <v>46235</v>
      </c>
      <c r="B847" s="3" t="str">
        <f t="shared" si="40"/>
        <v>Admin Fee</v>
      </c>
      <c r="C847" s="34">
        <f>$G$4</f>
        <v>40</v>
      </c>
      <c r="D847" s="55">
        <f t="shared" si="41"/>
        <v>339307.1433453265</v>
      </c>
      <c r="F847" s="51">
        <f t="shared" si="39"/>
        <v>1</v>
      </c>
    </row>
    <row r="848" spans="1:6" ht="15" customHeight="1">
      <c r="A848" s="56">
        <f>DATE(YEAR(A844),MONTH(A844)+1,1)</f>
        <v>46235</v>
      </c>
      <c r="B848" s="3" t="str">
        <f t="shared" si="40"/>
        <v>Insurance</v>
      </c>
      <c r="C848" s="34">
        <f>$G$3</f>
        <v>150</v>
      </c>
      <c r="D848" s="55">
        <f t="shared" si="41"/>
        <v>339457.1433453265</v>
      </c>
      <c r="F848" s="51">
        <f t="shared" si="39"/>
        <v>0</v>
      </c>
    </row>
    <row r="849" spans="1:7" ht="15" customHeight="1">
      <c r="A849" s="56">
        <f>DATE(YEAR(A845),MONTH(A845)+1,$D$4)</f>
        <v>46235</v>
      </c>
      <c r="B849" s="3" t="str">
        <f t="shared" si="40"/>
        <v>Debit Order / Payment</v>
      </c>
      <c r="C849" s="34">
        <f>-$B$6-C847-C848</f>
        <v>-13357.895825866375</v>
      </c>
      <c r="D849" s="55">
        <f t="shared" si="41"/>
        <v>326099.2475194601</v>
      </c>
      <c r="F849" s="51">
        <f t="shared" si="39"/>
        <v>0</v>
      </c>
      <c r="G849" s="3">
        <f>COUNTIF($B$9:B849,B849)</f>
        <v>210</v>
      </c>
    </row>
    <row r="850" spans="1:6" ht="15" customHeight="1">
      <c r="A850" s="56">
        <f>DATE(YEAR(A846),MONTH(A846)+2,1-1)</f>
        <v>46265</v>
      </c>
      <c r="B850" s="3" t="str">
        <f t="shared" si="40"/>
        <v>Interest</v>
      </c>
      <c r="C850" s="34">
        <f>(D846*$B$5/365*F847)+(D847*$B$5/365*F848)+(D848*$B$5/365*F849)+(D849*$B$5/365*F850)</f>
        <v>4159.826535176355</v>
      </c>
      <c r="D850" s="55">
        <f t="shared" si="41"/>
        <v>330259.07405463647</v>
      </c>
      <c r="F850" s="51">
        <f t="shared" si="39"/>
        <v>30</v>
      </c>
    </row>
    <row r="851" spans="1:6" ht="15" customHeight="1">
      <c r="A851" s="56">
        <f>DATE(YEAR(A847),MONTH(A847)+1,1)</f>
        <v>46266</v>
      </c>
      <c r="B851" s="3" t="str">
        <f aca="true" t="shared" si="42" ref="B851:B882">B847</f>
        <v>Admin Fee</v>
      </c>
      <c r="C851" s="34">
        <f>$G$4</f>
        <v>40</v>
      </c>
      <c r="D851" s="55">
        <f t="shared" si="41"/>
        <v>330299.07405463647</v>
      </c>
      <c r="F851" s="51">
        <f aca="true" t="shared" si="43" ref="F851:F914">A851-A850</f>
        <v>1</v>
      </c>
    </row>
    <row r="852" spans="1:6" ht="15" customHeight="1">
      <c r="A852" s="56">
        <f>DATE(YEAR(A848),MONTH(A848)+1,1)</f>
        <v>46266</v>
      </c>
      <c r="B852" s="3" t="str">
        <f t="shared" si="42"/>
        <v>Insurance</v>
      </c>
      <c r="C852" s="34">
        <f>$G$3</f>
        <v>150</v>
      </c>
      <c r="D852" s="55">
        <f t="shared" si="41"/>
        <v>330449.07405463647</v>
      </c>
      <c r="F852" s="51">
        <f t="shared" si="43"/>
        <v>0</v>
      </c>
    </row>
    <row r="853" spans="1:7" ht="15" customHeight="1">
      <c r="A853" s="56">
        <f>DATE(YEAR(A849),MONTH(A849)+1,$D$4)</f>
        <v>46266</v>
      </c>
      <c r="B853" s="3" t="str">
        <f t="shared" si="42"/>
        <v>Debit Order / Payment</v>
      </c>
      <c r="C853" s="34">
        <f>-$B$6-C851-C852</f>
        <v>-13357.895825866375</v>
      </c>
      <c r="D853" s="55">
        <f t="shared" si="41"/>
        <v>317091.1782287701</v>
      </c>
      <c r="F853" s="51">
        <f t="shared" si="43"/>
        <v>0</v>
      </c>
      <c r="G853" s="3">
        <f>COUNTIF($B$9:B853,B853)</f>
        <v>211</v>
      </c>
    </row>
    <row r="854" spans="1:6" ht="15" customHeight="1">
      <c r="A854" s="56">
        <f>DATE(YEAR(A850),MONTH(A850)+2,1-1)</f>
        <v>46295</v>
      </c>
      <c r="B854" s="3" t="str">
        <f t="shared" si="42"/>
        <v>Interest</v>
      </c>
      <c r="C854" s="34">
        <f>(D850*$B$5/365*F851)+(D851*$B$5/365*F852)+(D852*$B$5/365*F853)+(D853*$B$5/365*F854)</f>
        <v>3914.754757269439</v>
      </c>
      <c r="D854" s="55">
        <f t="shared" si="41"/>
        <v>321005.93298603955</v>
      </c>
      <c r="F854" s="51">
        <f t="shared" si="43"/>
        <v>29</v>
      </c>
    </row>
    <row r="855" spans="1:6" ht="15" customHeight="1">
      <c r="A855" s="56">
        <f>DATE(YEAR(A851),MONTH(A851)+1,1)</f>
        <v>46296</v>
      </c>
      <c r="B855" s="3" t="str">
        <f t="shared" si="42"/>
        <v>Admin Fee</v>
      </c>
      <c r="C855" s="34">
        <f>$G$4</f>
        <v>40</v>
      </c>
      <c r="D855" s="55">
        <f t="shared" si="41"/>
        <v>321045.93298603955</v>
      </c>
      <c r="F855" s="51">
        <f t="shared" si="43"/>
        <v>1</v>
      </c>
    </row>
    <row r="856" spans="1:6" ht="15" customHeight="1">
      <c r="A856" s="56">
        <f>DATE(YEAR(A852),MONTH(A852)+1,1)</f>
        <v>46296</v>
      </c>
      <c r="B856" s="3" t="str">
        <f t="shared" si="42"/>
        <v>Insurance</v>
      </c>
      <c r="C856" s="34">
        <f>$G$3</f>
        <v>150</v>
      </c>
      <c r="D856" s="55">
        <f t="shared" si="41"/>
        <v>321195.93298603955</v>
      </c>
      <c r="F856" s="51">
        <f t="shared" si="43"/>
        <v>0</v>
      </c>
    </row>
    <row r="857" spans="1:7" ht="15" customHeight="1">
      <c r="A857" s="56">
        <f>DATE(YEAR(A853),MONTH(A853)+1,$D$4)</f>
        <v>46296</v>
      </c>
      <c r="B857" s="3" t="str">
        <f t="shared" si="42"/>
        <v>Debit Order / Payment</v>
      </c>
      <c r="C857" s="34">
        <f>-$B$6-C855-C856</f>
        <v>-13357.895825866375</v>
      </c>
      <c r="D857" s="55">
        <f t="shared" si="41"/>
        <v>307838.0371601732</v>
      </c>
      <c r="F857" s="51">
        <f t="shared" si="43"/>
        <v>0</v>
      </c>
      <c r="G857" s="3">
        <f>COUNTIF($B$9:B857,B857)</f>
        <v>212</v>
      </c>
    </row>
    <row r="858" spans="1:6" ht="15" customHeight="1">
      <c r="A858" s="56">
        <f>DATE(YEAR(A854),MONTH(A854)+2,1-1)</f>
        <v>46326</v>
      </c>
      <c r="B858" s="3" t="str">
        <f t="shared" si="42"/>
        <v>Interest</v>
      </c>
      <c r="C858" s="34">
        <f>(D854*$B$5/365*F855)+(D855*$B$5/365*F856)+(D856*$B$5/365*F857)+(D857*$B$5/365*F858)</f>
        <v>3927.1837182703703</v>
      </c>
      <c r="D858" s="55">
        <f t="shared" si="41"/>
        <v>311765.22087844356</v>
      </c>
      <c r="F858" s="51">
        <f t="shared" si="43"/>
        <v>30</v>
      </c>
    </row>
    <row r="859" spans="1:6" ht="15" customHeight="1">
      <c r="A859" s="56">
        <f>DATE(YEAR(A855),MONTH(A855)+1,1)</f>
        <v>46327</v>
      </c>
      <c r="B859" s="3" t="str">
        <f t="shared" si="42"/>
        <v>Admin Fee</v>
      </c>
      <c r="C859" s="34">
        <f>$G$4</f>
        <v>40</v>
      </c>
      <c r="D859" s="55">
        <f t="shared" si="41"/>
        <v>311805.22087844356</v>
      </c>
      <c r="F859" s="51">
        <f t="shared" si="43"/>
        <v>1</v>
      </c>
    </row>
    <row r="860" spans="1:6" ht="15" customHeight="1">
      <c r="A860" s="56">
        <f>DATE(YEAR(A856),MONTH(A856)+1,1)</f>
        <v>46327</v>
      </c>
      <c r="B860" s="3" t="str">
        <f t="shared" si="42"/>
        <v>Insurance</v>
      </c>
      <c r="C860" s="34">
        <f>$G$3</f>
        <v>150</v>
      </c>
      <c r="D860" s="55">
        <f t="shared" si="41"/>
        <v>311955.22087844356</v>
      </c>
      <c r="F860" s="51">
        <f t="shared" si="43"/>
        <v>0</v>
      </c>
    </row>
    <row r="861" spans="1:7" ht="15" customHeight="1">
      <c r="A861" s="56">
        <f>DATE(YEAR(A857),MONTH(A857)+1,$D$4)</f>
        <v>46327</v>
      </c>
      <c r="B861" s="3" t="str">
        <f t="shared" si="42"/>
        <v>Debit Order / Payment</v>
      </c>
      <c r="C861" s="34">
        <f>-$B$6-C859-C860</f>
        <v>-13357.895825866375</v>
      </c>
      <c r="D861" s="55">
        <f t="shared" si="41"/>
        <v>298597.3250525772</v>
      </c>
      <c r="F861" s="51">
        <f t="shared" si="43"/>
        <v>0</v>
      </c>
      <c r="G861" s="3">
        <f>COUNTIF($B$9:B861,B861)</f>
        <v>213</v>
      </c>
    </row>
    <row r="862" spans="1:6" ht="15" customHeight="1">
      <c r="A862" s="56">
        <f>DATE(YEAR(A858),MONTH(A858)+2,1-1)</f>
        <v>46356</v>
      </c>
      <c r="B862" s="3" t="str">
        <f t="shared" si="42"/>
        <v>Interest</v>
      </c>
      <c r="C862" s="34">
        <f>(D858*$B$5/365*F859)+(D859*$B$5/365*F860)+(D860*$B$5/365*F861)+(D861*$B$5/365*F862)</f>
        <v>3686.748348247883</v>
      </c>
      <c r="D862" s="55">
        <f t="shared" si="41"/>
        <v>302284.0734008251</v>
      </c>
      <c r="F862" s="51">
        <f t="shared" si="43"/>
        <v>29</v>
      </c>
    </row>
    <row r="863" spans="1:6" ht="15" customHeight="1">
      <c r="A863" s="56">
        <f>DATE(YEAR(A859),MONTH(A859)+1,1)</f>
        <v>46357</v>
      </c>
      <c r="B863" s="3" t="str">
        <f t="shared" si="42"/>
        <v>Admin Fee</v>
      </c>
      <c r="C863" s="34">
        <f>$G$4</f>
        <v>40</v>
      </c>
      <c r="D863" s="55">
        <f t="shared" si="41"/>
        <v>302324.0734008251</v>
      </c>
      <c r="F863" s="51">
        <f t="shared" si="43"/>
        <v>1</v>
      </c>
    </row>
    <row r="864" spans="1:6" ht="15" customHeight="1">
      <c r="A864" s="56">
        <f>DATE(YEAR(A860),MONTH(A860)+1,1)</f>
        <v>46357</v>
      </c>
      <c r="B864" s="3" t="str">
        <f t="shared" si="42"/>
        <v>Insurance</v>
      </c>
      <c r="C864" s="34">
        <f>$G$3</f>
        <v>150</v>
      </c>
      <c r="D864" s="55">
        <f t="shared" si="41"/>
        <v>302474.0734008251</v>
      </c>
      <c r="F864" s="51">
        <f t="shared" si="43"/>
        <v>0</v>
      </c>
    </row>
    <row r="865" spans="1:7" ht="15" customHeight="1">
      <c r="A865" s="56">
        <f>DATE(YEAR(A861),MONTH(A861)+1,$D$4)</f>
        <v>46357</v>
      </c>
      <c r="B865" s="3" t="str">
        <f t="shared" si="42"/>
        <v>Debit Order / Payment</v>
      </c>
      <c r="C865" s="34">
        <f>-$B$6-C863-C864</f>
        <v>-13357.895825866375</v>
      </c>
      <c r="D865" s="55">
        <f t="shared" si="41"/>
        <v>289116.1775749587</v>
      </c>
      <c r="F865" s="51">
        <f t="shared" si="43"/>
        <v>0</v>
      </c>
      <c r="G865" s="3">
        <f>COUNTIF($B$9:B865,B865)</f>
        <v>214</v>
      </c>
    </row>
    <row r="866" spans="1:6" ht="15" customHeight="1">
      <c r="A866" s="56">
        <f>DATE(YEAR(A862),MONTH(A862)+2,1-1)</f>
        <v>46387</v>
      </c>
      <c r="B866" s="3" t="str">
        <f t="shared" si="42"/>
        <v>Interest</v>
      </c>
      <c r="C866" s="34">
        <f>(D862*$B$5/365*F863)+(D863*$B$5/365*F864)+(D864*$B$5/365*F865)+(D865*$B$5/365*F866)</f>
        <v>3688.672356431337</v>
      </c>
      <c r="D866" s="55">
        <f t="shared" si="41"/>
        <v>292804.84993139</v>
      </c>
      <c r="F866" s="51">
        <f t="shared" si="43"/>
        <v>30</v>
      </c>
    </row>
    <row r="867" spans="1:6" ht="15" customHeight="1">
      <c r="A867" s="56">
        <f>DATE(YEAR(A863),MONTH(A863)+1,1)</f>
        <v>46388</v>
      </c>
      <c r="B867" s="3" t="str">
        <f t="shared" si="42"/>
        <v>Admin Fee</v>
      </c>
      <c r="C867" s="34">
        <f>$G$4</f>
        <v>40</v>
      </c>
      <c r="D867" s="55">
        <f t="shared" si="41"/>
        <v>292844.84993139</v>
      </c>
      <c r="F867" s="51">
        <f t="shared" si="43"/>
        <v>1</v>
      </c>
    </row>
    <row r="868" spans="1:6" ht="15" customHeight="1">
      <c r="A868" s="56">
        <f>DATE(YEAR(A864),MONTH(A864)+1,1)</f>
        <v>46388</v>
      </c>
      <c r="B868" s="3" t="str">
        <f t="shared" si="42"/>
        <v>Insurance</v>
      </c>
      <c r="C868" s="34">
        <f>$G$3</f>
        <v>150</v>
      </c>
      <c r="D868" s="55">
        <f t="shared" si="41"/>
        <v>292994.84993139</v>
      </c>
      <c r="F868" s="51">
        <f t="shared" si="43"/>
        <v>0</v>
      </c>
    </row>
    <row r="869" spans="1:7" ht="15" customHeight="1">
      <c r="A869" s="56">
        <f>DATE(YEAR(A865),MONTH(A865)+1,$D$4)</f>
        <v>46388</v>
      </c>
      <c r="B869" s="3" t="str">
        <f t="shared" si="42"/>
        <v>Debit Order / Payment</v>
      </c>
      <c r="C869" s="34">
        <f>-$B$6-C867-C868</f>
        <v>-13357.895825866375</v>
      </c>
      <c r="D869" s="55">
        <f t="shared" si="41"/>
        <v>279636.95410552365</v>
      </c>
      <c r="F869" s="51">
        <f t="shared" si="43"/>
        <v>0</v>
      </c>
      <c r="G869" s="3">
        <f>COUNTIF($B$9:B869,B869)</f>
        <v>215</v>
      </c>
    </row>
    <row r="870" spans="1:6" ht="15" customHeight="1">
      <c r="A870" s="56">
        <f>DATE(YEAR(A866),MONTH(A866)+2,1-1)</f>
        <v>46418</v>
      </c>
      <c r="B870" s="3" t="str">
        <f t="shared" si="42"/>
        <v>Interest</v>
      </c>
      <c r="C870" s="34">
        <f>(D866*$B$5/365*F867)+(D867*$B$5/365*F868)+(D868*$B$5/365*F869)+(D869*$B$5/365*F870)</f>
        <v>3567.909646478259</v>
      </c>
      <c r="D870" s="55">
        <f t="shared" si="41"/>
        <v>283204.8637520019</v>
      </c>
      <c r="F870" s="51">
        <f t="shared" si="43"/>
        <v>30</v>
      </c>
    </row>
    <row r="871" spans="1:6" ht="15" customHeight="1">
      <c r="A871" s="56">
        <f>DATE(YEAR(A867),MONTH(A867)+1,1)</f>
        <v>46419</v>
      </c>
      <c r="B871" s="3" t="str">
        <f t="shared" si="42"/>
        <v>Admin Fee</v>
      </c>
      <c r="C871" s="34">
        <f>$G$4</f>
        <v>40</v>
      </c>
      <c r="D871" s="55">
        <f t="shared" si="41"/>
        <v>283244.8637520019</v>
      </c>
      <c r="F871" s="51">
        <f t="shared" si="43"/>
        <v>1</v>
      </c>
    </row>
    <row r="872" spans="1:6" ht="15" customHeight="1">
      <c r="A872" s="56">
        <f>DATE(YEAR(A868),MONTH(A868)+1,1)</f>
        <v>46419</v>
      </c>
      <c r="B872" s="3" t="str">
        <f t="shared" si="42"/>
        <v>Insurance</v>
      </c>
      <c r="C872" s="34">
        <f>$G$3</f>
        <v>150</v>
      </c>
      <c r="D872" s="55">
        <f t="shared" si="41"/>
        <v>283394.8637520019</v>
      </c>
      <c r="F872" s="51">
        <f t="shared" si="43"/>
        <v>0</v>
      </c>
    </row>
    <row r="873" spans="1:7" ht="15" customHeight="1">
      <c r="A873" s="56">
        <f>DATE(YEAR(A869),MONTH(A869)+1,$D$4)</f>
        <v>46419</v>
      </c>
      <c r="B873" s="3" t="str">
        <f t="shared" si="42"/>
        <v>Debit Order / Payment</v>
      </c>
      <c r="C873" s="34">
        <f>-$B$6-C871-C872</f>
        <v>-13357.895825866375</v>
      </c>
      <c r="D873" s="55">
        <f t="shared" si="41"/>
        <v>270036.9679261355</v>
      </c>
      <c r="F873" s="51">
        <f t="shared" si="43"/>
        <v>0</v>
      </c>
      <c r="G873" s="3">
        <f>COUNTIF($B$9:B873,B873)</f>
        <v>216</v>
      </c>
    </row>
    <row r="874" spans="1:6" ht="15" customHeight="1">
      <c r="A874" s="56">
        <f>DATE(YEAR(A870),MONTH(A870)+2,1-1)</f>
        <v>46446</v>
      </c>
      <c r="B874" s="3" t="str">
        <f t="shared" si="42"/>
        <v>Interest</v>
      </c>
      <c r="C874" s="34">
        <f>(D870*$B$5/365*F871)+(D871*$B$5/365*F872)+(D872*$B$5/365*F873)+(D873*$B$5/365*F874)</f>
        <v>3112.6861634620523</v>
      </c>
      <c r="D874" s="55">
        <f t="shared" si="41"/>
        <v>273149.6540895976</v>
      </c>
      <c r="F874" s="51">
        <f t="shared" si="43"/>
        <v>27</v>
      </c>
    </row>
    <row r="875" spans="1:6" ht="15" customHeight="1">
      <c r="A875" s="56">
        <f>DATE(YEAR(A871),MONTH(A871)+1,1)</f>
        <v>46447</v>
      </c>
      <c r="B875" s="3" t="str">
        <f t="shared" si="42"/>
        <v>Admin Fee</v>
      </c>
      <c r="C875" s="34">
        <f>$G$4</f>
        <v>40</v>
      </c>
      <c r="D875" s="55">
        <f t="shared" si="41"/>
        <v>273189.6540895976</v>
      </c>
      <c r="F875" s="51">
        <f t="shared" si="43"/>
        <v>1</v>
      </c>
    </row>
    <row r="876" spans="1:6" ht="15" customHeight="1">
      <c r="A876" s="56">
        <f>DATE(YEAR(A872),MONTH(A872)+1,1)</f>
        <v>46447</v>
      </c>
      <c r="B876" s="3" t="str">
        <f t="shared" si="42"/>
        <v>Insurance</v>
      </c>
      <c r="C876" s="34">
        <f>$G$3</f>
        <v>150</v>
      </c>
      <c r="D876" s="55">
        <f t="shared" si="41"/>
        <v>273339.6540895976</v>
      </c>
      <c r="F876" s="51">
        <f t="shared" si="43"/>
        <v>0</v>
      </c>
    </row>
    <row r="877" spans="1:7" ht="15" customHeight="1">
      <c r="A877" s="56">
        <f>DATE(YEAR(A873),MONTH(A873)+1,$D$4)</f>
        <v>46447</v>
      </c>
      <c r="B877" s="3" t="str">
        <f t="shared" si="42"/>
        <v>Debit Order / Payment</v>
      </c>
      <c r="C877" s="34">
        <f>-$B$6-C875-C876</f>
        <v>-13357.895825866375</v>
      </c>
      <c r="D877" s="55">
        <f t="shared" si="41"/>
        <v>259981.7582637312</v>
      </c>
      <c r="F877" s="51">
        <f t="shared" si="43"/>
        <v>0</v>
      </c>
      <c r="G877" s="3">
        <f>COUNTIF($B$9:B877,B877)</f>
        <v>217</v>
      </c>
    </row>
    <row r="878" spans="1:6" ht="15" customHeight="1">
      <c r="A878" s="56">
        <f>DATE(YEAR(A874),MONTH(A874)+2,1-1)</f>
        <v>46477</v>
      </c>
      <c r="B878" s="3" t="str">
        <f t="shared" si="42"/>
        <v>Interest</v>
      </c>
      <c r="C878" s="34">
        <f>(D874*$B$5/365*F875)+(D875*$B$5/365*F876)+(D876*$B$5/365*F877)+(D877*$B$5/365*F878)</f>
        <v>3317.507836438986</v>
      </c>
      <c r="D878" s="55">
        <f t="shared" si="41"/>
        <v>263299.2661001702</v>
      </c>
      <c r="F878" s="51">
        <f t="shared" si="43"/>
        <v>30</v>
      </c>
    </row>
    <row r="879" spans="1:6" ht="15" customHeight="1">
      <c r="A879" s="56">
        <f>DATE(YEAR(A875),MONTH(A875)+1,1)</f>
        <v>46478</v>
      </c>
      <c r="B879" s="3" t="str">
        <f t="shared" si="42"/>
        <v>Admin Fee</v>
      </c>
      <c r="C879" s="34">
        <f>$G$4</f>
        <v>40</v>
      </c>
      <c r="D879" s="55">
        <f t="shared" si="41"/>
        <v>263339.2661001702</v>
      </c>
      <c r="F879" s="51">
        <f t="shared" si="43"/>
        <v>1</v>
      </c>
    </row>
    <row r="880" spans="1:6" ht="15" customHeight="1">
      <c r="A880" s="56">
        <f>DATE(YEAR(A876),MONTH(A876)+1,1)</f>
        <v>46478</v>
      </c>
      <c r="B880" s="3" t="str">
        <f t="shared" si="42"/>
        <v>Insurance</v>
      </c>
      <c r="C880" s="34">
        <f>$G$3</f>
        <v>150</v>
      </c>
      <c r="D880" s="55">
        <f t="shared" si="41"/>
        <v>263489.2661001702</v>
      </c>
      <c r="F880" s="51">
        <f t="shared" si="43"/>
        <v>0</v>
      </c>
    </row>
    <row r="881" spans="1:7" ht="15" customHeight="1">
      <c r="A881" s="56">
        <f>DATE(YEAR(A877),MONTH(A877)+1,$D$4)</f>
        <v>46478</v>
      </c>
      <c r="B881" s="3" t="str">
        <f t="shared" si="42"/>
        <v>Debit Order / Payment</v>
      </c>
      <c r="C881" s="34">
        <f>-$B$6-C879-C880</f>
        <v>-13357.895825866375</v>
      </c>
      <c r="D881" s="55">
        <f t="shared" si="41"/>
        <v>250131.37027430383</v>
      </c>
      <c r="F881" s="51">
        <f t="shared" si="43"/>
        <v>0</v>
      </c>
      <c r="G881" s="3">
        <f>COUNTIF($B$9:B881,B881)</f>
        <v>218</v>
      </c>
    </row>
    <row r="882" spans="1:6" ht="15" customHeight="1">
      <c r="A882" s="56">
        <f>DATE(YEAR(A878),MONTH(A878)+2,1-1)</f>
        <v>46507</v>
      </c>
      <c r="B882" s="3" t="str">
        <f t="shared" si="42"/>
        <v>Interest</v>
      </c>
      <c r="C882" s="34">
        <f>(D878*$B$5/365*F879)+(D879*$B$5/365*F880)+(D880*$B$5/365*F881)+(D881*$B$5/365*F882)</f>
        <v>3089.2228783787596</v>
      </c>
      <c r="D882" s="55">
        <f t="shared" si="41"/>
        <v>253220.5931526826</v>
      </c>
      <c r="F882" s="51">
        <f t="shared" si="43"/>
        <v>29</v>
      </c>
    </row>
    <row r="883" spans="1:6" ht="15" customHeight="1">
      <c r="A883" s="56">
        <f>DATE(YEAR(A879),MONTH(A879)+1,1)</f>
        <v>46508</v>
      </c>
      <c r="B883" s="3" t="str">
        <f aca="true" t="shared" si="44" ref="B883:B914">B879</f>
        <v>Admin Fee</v>
      </c>
      <c r="C883" s="34">
        <f>$G$4</f>
        <v>40</v>
      </c>
      <c r="D883" s="55">
        <f t="shared" si="41"/>
        <v>253260.5931526826</v>
      </c>
      <c r="F883" s="51">
        <f t="shared" si="43"/>
        <v>1</v>
      </c>
    </row>
    <row r="884" spans="1:6" ht="15" customHeight="1">
      <c r="A884" s="56">
        <f>DATE(YEAR(A880),MONTH(A880)+1,1)</f>
        <v>46508</v>
      </c>
      <c r="B884" s="3" t="str">
        <f t="shared" si="44"/>
        <v>Insurance</v>
      </c>
      <c r="C884" s="34">
        <f>$G$3</f>
        <v>150</v>
      </c>
      <c r="D884" s="55">
        <f t="shared" si="41"/>
        <v>253410.5931526826</v>
      </c>
      <c r="F884" s="51">
        <f t="shared" si="43"/>
        <v>0</v>
      </c>
    </row>
    <row r="885" spans="1:7" ht="15" customHeight="1">
      <c r="A885" s="56">
        <f>DATE(YEAR(A881),MONTH(A881)+1,$D$4)</f>
        <v>46508</v>
      </c>
      <c r="B885" s="3" t="str">
        <f t="shared" si="44"/>
        <v>Debit Order / Payment</v>
      </c>
      <c r="C885" s="34">
        <f>-$B$6-C883-C884</f>
        <v>-13357.895825866375</v>
      </c>
      <c r="D885" s="55">
        <f t="shared" si="41"/>
        <v>240052.6973268162</v>
      </c>
      <c r="F885" s="51">
        <f t="shared" si="43"/>
        <v>0</v>
      </c>
      <c r="G885" s="3">
        <f>COUNTIF($B$9:B885,B885)</f>
        <v>219</v>
      </c>
    </row>
    <row r="886" spans="1:6" ht="15" customHeight="1">
      <c r="A886" s="56">
        <f>DATE(YEAR(A882),MONTH(A882)+2,1-1)</f>
        <v>46538</v>
      </c>
      <c r="B886" s="3" t="str">
        <f t="shared" si="44"/>
        <v>Interest</v>
      </c>
      <c r="C886" s="34">
        <f>(D882*$B$5/365*F883)+(D883*$B$5/365*F884)+(D884*$B$5/365*F885)+(D885*$B$5/365*F886)</f>
        <v>3063.6170601193844</v>
      </c>
      <c r="D886" s="55">
        <f t="shared" si="41"/>
        <v>243116.31438693558</v>
      </c>
      <c r="F886" s="51">
        <f t="shared" si="43"/>
        <v>30</v>
      </c>
    </row>
    <row r="887" spans="1:6" ht="15" customHeight="1">
      <c r="A887" s="56">
        <f>DATE(YEAR(A883),MONTH(A883)+1,1)</f>
        <v>46539</v>
      </c>
      <c r="B887" s="3" t="str">
        <f t="shared" si="44"/>
        <v>Admin Fee</v>
      </c>
      <c r="C887" s="34">
        <f>$G$4</f>
        <v>40</v>
      </c>
      <c r="D887" s="55">
        <f t="shared" si="41"/>
        <v>243156.31438693558</v>
      </c>
      <c r="F887" s="51">
        <f t="shared" si="43"/>
        <v>1</v>
      </c>
    </row>
    <row r="888" spans="1:6" ht="15" customHeight="1">
      <c r="A888" s="56">
        <f>DATE(YEAR(A884),MONTH(A884)+1,1)</f>
        <v>46539</v>
      </c>
      <c r="B888" s="3" t="str">
        <f t="shared" si="44"/>
        <v>Insurance</v>
      </c>
      <c r="C888" s="34">
        <f>$G$3</f>
        <v>150</v>
      </c>
      <c r="D888" s="55">
        <f t="shared" si="41"/>
        <v>243306.31438693558</v>
      </c>
      <c r="F888" s="51">
        <f t="shared" si="43"/>
        <v>0</v>
      </c>
    </row>
    <row r="889" spans="1:7" ht="15" customHeight="1">
      <c r="A889" s="56">
        <f>DATE(YEAR(A885),MONTH(A885)+1,$D$4)</f>
        <v>46539</v>
      </c>
      <c r="B889" s="3" t="str">
        <f t="shared" si="44"/>
        <v>Debit Order / Payment</v>
      </c>
      <c r="C889" s="34">
        <f>-$B$6-C887-C888</f>
        <v>-13357.895825866375</v>
      </c>
      <c r="D889" s="55">
        <f t="shared" si="41"/>
        <v>229948.4185610692</v>
      </c>
      <c r="F889" s="51">
        <f t="shared" si="43"/>
        <v>0</v>
      </c>
      <c r="G889" s="3">
        <f>COUNTIF($B$9:B889,B889)</f>
        <v>220</v>
      </c>
    </row>
    <row r="890" spans="1:6" ht="15" customHeight="1">
      <c r="A890" s="56">
        <f>DATE(YEAR(A886),MONTH(A886)+2,1-1)</f>
        <v>46568</v>
      </c>
      <c r="B890" s="3" t="str">
        <f t="shared" si="44"/>
        <v>Interest</v>
      </c>
      <c r="C890" s="34">
        <f>(D886*$B$5/365*F887)+(D887*$B$5/365*F888)+(D888*$B$5/365*F889)+(D889*$B$5/365*F890)</f>
        <v>2840.39196684573</v>
      </c>
      <c r="D890" s="55">
        <f t="shared" si="41"/>
        <v>232788.81052791493</v>
      </c>
      <c r="F890" s="51">
        <f t="shared" si="43"/>
        <v>29</v>
      </c>
    </row>
    <row r="891" spans="1:6" ht="15" customHeight="1">
      <c r="A891" s="56">
        <f>DATE(YEAR(A887),MONTH(A887)+1,1)</f>
        <v>46569</v>
      </c>
      <c r="B891" s="3" t="str">
        <f t="shared" si="44"/>
        <v>Admin Fee</v>
      </c>
      <c r="C891" s="34">
        <f>$G$4</f>
        <v>40</v>
      </c>
      <c r="D891" s="55">
        <f t="shared" si="41"/>
        <v>232828.81052791493</v>
      </c>
      <c r="F891" s="51">
        <f t="shared" si="43"/>
        <v>1</v>
      </c>
    </row>
    <row r="892" spans="1:6" ht="15" customHeight="1">
      <c r="A892" s="56">
        <f>DATE(YEAR(A888),MONTH(A888)+1,1)</f>
        <v>46569</v>
      </c>
      <c r="B892" s="3" t="str">
        <f t="shared" si="44"/>
        <v>Insurance</v>
      </c>
      <c r="C892" s="34">
        <f>$G$3</f>
        <v>150</v>
      </c>
      <c r="D892" s="55">
        <f t="shared" si="41"/>
        <v>232978.81052791493</v>
      </c>
      <c r="F892" s="51">
        <f t="shared" si="43"/>
        <v>0</v>
      </c>
    </row>
    <row r="893" spans="1:7" ht="15" customHeight="1">
      <c r="A893" s="56">
        <f>DATE(YEAR(A889),MONTH(A889)+1,$D$4)</f>
        <v>46569</v>
      </c>
      <c r="B893" s="3" t="str">
        <f t="shared" si="44"/>
        <v>Debit Order / Payment</v>
      </c>
      <c r="C893" s="34">
        <f>-$B$6-C891-C892</f>
        <v>-13357.895825866375</v>
      </c>
      <c r="D893" s="55">
        <f t="shared" si="41"/>
        <v>219620.91470204855</v>
      </c>
      <c r="F893" s="51">
        <f t="shared" si="43"/>
        <v>0</v>
      </c>
      <c r="G893" s="3">
        <f>COUNTIF($B$9:B893,B893)</f>
        <v>221</v>
      </c>
    </row>
    <row r="894" spans="1:6" ht="15" customHeight="1">
      <c r="A894" s="56">
        <f>DATE(YEAR(A890),MONTH(A890)+2,1-1)</f>
        <v>46599</v>
      </c>
      <c r="B894" s="3" t="str">
        <f t="shared" si="44"/>
        <v>Interest</v>
      </c>
      <c r="C894" s="34">
        <f>(D890*$B$5/365*F891)+(D891*$B$5/365*F892)+(D892*$B$5/365*F893)+(D893*$B$5/365*F894)</f>
        <v>2803.321747228509</v>
      </c>
      <c r="D894" s="55">
        <f t="shared" si="41"/>
        <v>222424.23644927706</v>
      </c>
      <c r="F894" s="51">
        <f t="shared" si="43"/>
        <v>30</v>
      </c>
    </row>
    <row r="895" spans="1:6" ht="15" customHeight="1">
      <c r="A895" s="56">
        <f>DATE(YEAR(A891),MONTH(A891)+1,1)</f>
        <v>46600</v>
      </c>
      <c r="B895" s="3" t="str">
        <f t="shared" si="44"/>
        <v>Admin Fee</v>
      </c>
      <c r="C895" s="34">
        <f>$G$4</f>
        <v>40</v>
      </c>
      <c r="D895" s="55">
        <f t="shared" si="41"/>
        <v>222464.23644927706</v>
      </c>
      <c r="F895" s="51">
        <f t="shared" si="43"/>
        <v>1</v>
      </c>
    </row>
    <row r="896" spans="1:6" ht="15" customHeight="1">
      <c r="A896" s="56">
        <f>DATE(YEAR(A892),MONTH(A892)+1,1)</f>
        <v>46600</v>
      </c>
      <c r="B896" s="3" t="str">
        <f t="shared" si="44"/>
        <v>Insurance</v>
      </c>
      <c r="C896" s="34">
        <f>$G$3</f>
        <v>150</v>
      </c>
      <c r="D896" s="55">
        <f t="shared" si="41"/>
        <v>222614.23644927706</v>
      </c>
      <c r="F896" s="51">
        <f t="shared" si="43"/>
        <v>0</v>
      </c>
    </row>
    <row r="897" spans="1:7" ht="15" customHeight="1">
      <c r="A897" s="56">
        <f>DATE(YEAR(A893),MONTH(A893)+1,$D$4)</f>
        <v>46600</v>
      </c>
      <c r="B897" s="3" t="str">
        <f t="shared" si="44"/>
        <v>Debit Order / Payment</v>
      </c>
      <c r="C897" s="34">
        <f>-$B$6-C895-C896</f>
        <v>-13357.895825866375</v>
      </c>
      <c r="D897" s="55">
        <f t="shared" si="41"/>
        <v>209256.34062341068</v>
      </c>
      <c r="F897" s="51">
        <f t="shared" si="43"/>
        <v>0</v>
      </c>
      <c r="G897" s="3">
        <f>COUNTIF($B$9:B897,B897)</f>
        <v>222</v>
      </c>
    </row>
    <row r="898" spans="1:6" ht="15" customHeight="1">
      <c r="A898" s="56">
        <f>DATE(YEAR(A894),MONTH(A894)+2,1-1)</f>
        <v>46630</v>
      </c>
      <c r="B898" s="3" t="str">
        <f t="shared" si="44"/>
        <v>Interest</v>
      </c>
      <c r="C898" s="34">
        <f>(D894*$B$5/365*F895)+(D895*$B$5/365*F896)+(D896*$B$5/365*F897)+(D897*$B$5/365*F898)</f>
        <v>2671.2799130759986</v>
      </c>
      <c r="D898" s="55">
        <f t="shared" si="41"/>
        <v>211927.62053648668</v>
      </c>
      <c r="F898" s="51">
        <f t="shared" si="43"/>
        <v>30</v>
      </c>
    </row>
    <row r="899" spans="1:6" ht="15" customHeight="1">
      <c r="A899" s="56">
        <f>DATE(YEAR(A895),MONTH(A895)+1,1)</f>
        <v>46631</v>
      </c>
      <c r="B899" s="3" t="str">
        <f t="shared" si="44"/>
        <v>Admin Fee</v>
      </c>
      <c r="C899" s="34">
        <f>$G$4</f>
        <v>40</v>
      </c>
      <c r="D899" s="55">
        <f t="shared" si="41"/>
        <v>211967.62053648668</v>
      </c>
      <c r="F899" s="51">
        <f t="shared" si="43"/>
        <v>1</v>
      </c>
    </row>
    <row r="900" spans="1:6" ht="15" customHeight="1">
      <c r="A900" s="56">
        <f>DATE(YEAR(A896),MONTH(A896)+1,1)</f>
        <v>46631</v>
      </c>
      <c r="B900" s="3" t="str">
        <f t="shared" si="44"/>
        <v>Insurance</v>
      </c>
      <c r="C900" s="34">
        <f>$G$3</f>
        <v>150</v>
      </c>
      <c r="D900" s="55">
        <f t="shared" si="41"/>
        <v>212117.62053648668</v>
      </c>
      <c r="F900" s="51">
        <f t="shared" si="43"/>
        <v>0</v>
      </c>
    </row>
    <row r="901" spans="1:7" ht="15" customHeight="1">
      <c r="A901" s="56">
        <f>DATE(YEAR(A897),MONTH(A897)+1,$D$4)</f>
        <v>46631</v>
      </c>
      <c r="B901" s="3" t="str">
        <f t="shared" si="44"/>
        <v>Debit Order / Payment</v>
      </c>
      <c r="C901" s="34">
        <f>-$B$6-C899-C900</f>
        <v>-13357.895825866375</v>
      </c>
      <c r="D901" s="55">
        <f t="shared" si="41"/>
        <v>198759.7247106203</v>
      </c>
      <c r="F901" s="51">
        <f t="shared" si="43"/>
        <v>0</v>
      </c>
      <c r="G901" s="3">
        <f>COUNTIF($B$9:B901,B901)</f>
        <v>223</v>
      </c>
    </row>
    <row r="902" spans="1:6" ht="15" customHeight="1">
      <c r="A902" s="56">
        <f>DATE(YEAR(A898),MONTH(A898)+2,1-1)</f>
        <v>46660</v>
      </c>
      <c r="B902" s="3" t="str">
        <f t="shared" si="44"/>
        <v>Interest</v>
      </c>
      <c r="C902" s="34">
        <f>(D898*$B$5/365*F899)+(D899*$B$5/365*F900)+(D900*$B$5/365*F901)+(D901*$B$5/365*F902)</f>
        <v>2455.8738234840307</v>
      </c>
      <c r="D902" s="55">
        <f t="shared" si="41"/>
        <v>201215.59853410433</v>
      </c>
      <c r="F902" s="51">
        <f t="shared" si="43"/>
        <v>29</v>
      </c>
    </row>
    <row r="903" spans="1:6" ht="15" customHeight="1">
      <c r="A903" s="56">
        <f>DATE(YEAR(A899),MONTH(A899)+1,1)</f>
        <v>46661</v>
      </c>
      <c r="B903" s="3" t="str">
        <f t="shared" si="44"/>
        <v>Admin Fee</v>
      </c>
      <c r="C903" s="34">
        <f>$G$4</f>
        <v>40</v>
      </c>
      <c r="D903" s="55">
        <f t="shared" si="41"/>
        <v>201255.59853410433</v>
      </c>
      <c r="F903" s="51">
        <f t="shared" si="43"/>
        <v>1</v>
      </c>
    </row>
    <row r="904" spans="1:6" ht="15" customHeight="1">
      <c r="A904" s="56">
        <f>DATE(YEAR(A900),MONTH(A900)+1,1)</f>
        <v>46661</v>
      </c>
      <c r="B904" s="3" t="str">
        <f t="shared" si="44"/>
        <v>Insurance</v>
      </c>
      <c r="C904" s="34">
        <f>$G$3</f>
        <v>150</v>
      </c>
      <c r="D904" s="55">
        <f t="shared" si="41"/>
        <v>201405.59853410433</v>
      </c>
      <c r="F904" s="51">
        <f t="shared" si="43"/>
        <v>0</v>
      </c>
    </row>
    <row r="905" spans="1:7" ht="15" customHeight="1">
      <c r="A905" s="56">
        <f>DATE(YEAR(A901),MONTH(A901)+1,$D$4)</f>
        <v>46661</v>
      </c>
      <c r="B905" s="3" t="str">
        <f t="shared" si="44"/>
        <v>Debit Order / Payment</v>
      </c>
      <c r="C905" s="34">
        <f>-$B$6-C903-C904</f>
        <v>-13357.895825866375</v>
      </c>
      <c r="D905" s="55">
        <f t="shared" si="41"/>
        <v>188047.70270823795</v>
      </c>
      <c r="F905" s="51">
        <f t="shared" si="43"/>
        <v>0</v>
      </c>
      <c r="G905" s="3">
        <f>COUNTIF($B$9:B905,B905)</f>
        <v>224</v>
      </c>
    </row>
    <row r="906" spans="1:6" ht="15" customHeight="1">
      <c r="A906" s="56">
        <f>DATE(YEAR(A902),MONTH(A902)+2,1-1)</f>
        <v>46691</v>
      </c>
      <c r="B906" s="3" t="str">
        <f t="shared" si="44"/>
        <v>Interest</v>
      </c>
      <c r="C906" s="34">
        <f>(D902*$B$5/365*F903)+(D903*$B$5/365*F904)+(D904*$B$5/365*F905)+(D905*$B$5/365*F906)</f>
        <v>2401.0876766224283</v>
      </c>
      <c r="D906" s="55">
        <f t="shared" si="41"/>
        <v>190448.7903848604</v>
      </c>
      <c r="F906" s="51">
        <f t="shared" si="43"/>
        <v>30</v>
      </c>
    </row>
    <row r="907" spans="1:6" ht="15" customHeight="1">
      <c r="A907" s="56">
        <f>DATE(YEAR(A903),MONTH(A903)+1,1)</f>
        <v>46692</v>
      </c>
      <c r="B907" s="3" t="str">
        <f t="shared" si="44"/>
        <v>Admin Fee</v>
      </c>
      <c r="C907" s="34">
        <f>$G$4</f>
        <v>40</v>
      </c>
      <c r="D907" s="55">
        <f aca="true" t="shared" si="45" ref="D907:D969">D906+C907</f>
        <v>190488.7903848604</v>
      </c>
      <c r="F907" s="51">
        <f t="shared" si="43"/>
        <v>1</v>
      </c>
    </row>
    <row r="908" spans="1:6" ht="15" customHeight="1">
      <c r="A908" s="56">
        <f>DATE(YEAR(A904),MONTH(A904)+1,1)</f>
        <v>46692</v>
      </c>
      <c r="B908" s="3" t="str">
        <f t="shared" si="44"/>
        <v>Insurance</v>
      </c>
      <c r="C908" s="34">
        <f>$G$3</f>
        <v>150</v>
      </c>
      <c r="D908" s="55">
        <f t="shared" si="45"/>
        <v>190638.7903848604</v>
      </c>
      <c r="F908" s="51">
        <f t="shared" si="43"/>
        <v>0</v>
      </c>
    </row>
    <row r="909" spans="1:7" ht="15" customHeight="1">
      <c r="A909" s="56">
        <f>DATE(YEAR(A905),MONTH(A905)+1,$D$4)</f>
        <v>46692</v>
      </c>
      <c r="B909" s="3" t="str">
        <f t="shared" si="44"/>
        <v>Debit Order / Payment</v>
      </c>
      <c r="C909" s="34">
        <f>-$B$6-C907-C908</f>
        <v>-13357.895825866375</v>
      </c>
      <c r="D909" s="55">
        <f t="shared" si="45"/>
        <v>177280.894558994</v>
      </c>
      <c r="F909" s="51">
        <f t="shared" si="43"/>
        <v>0</v>
      </c>
      <c r="G909" s="3">
        <f>COUNTIF($B$9:B909,B909)</f>
        <v>225</v>
      </c>
    </row>
    <row r="910" spans="1:6" ht="15" customHeight="1">
      <c r="A910" s="56">
        <f>DATE(YEAR(A906),MONTH(A906)+2,1-1)</f>
        <v>46721</v>
      </c>
      <c r="B910" s="3" t="str">
        <f t="shared" si="44"/>
        <v>Interest</v>
      </c>
      <c r="C910" s="34">
        <f>(D906*$B$5/365*F907)+(D907*$B$5/365*F908)+(D908*$B$5/365*F909)+(D909*$B$5/365*F910)</f>
        <v>2191.0663284639804</v>
      </c>
      <c r="D910" s="55">
        <f t="shared" si="45"/>
        <v>179471.960887458</v>
      </c>
      <c r="F910" s="51">
        <f t="shared" si="43"/>
        <v>29</v>
      </c>
    </row>
    <row r="911" spans="1:6" ht="15" customHeight="1">
      <c r="A911" s="56">
        <f>DATE(YEAR(A907),MONTH(A907)+1,1)</f>
        <v>46722</v>
      </c>
      <c r="B911" s="3" t="str">
        <f t="shared" si="44"/>
        <v>Admin Fee</v>
      </c>
      <c r="C911" s="34">
        <f>$G$4</f>
        <v>40</v>
      </c>
      <c r="D911" s="55">
        <f t="shared" si="45"/>
        <v>179511.960887458</v>
      </c>
      <c r="F911" s="51">
        <f t="shared" si="43"/>
        <v>1</v>
      </c>
    </row>
    <row r="912" spans="1:6" ht="15" customHeight="1">
      <c r="A912" s="56">
        <f>DATE(YEAR(A908),MONTH(A908)+1,1)</f>
        <v>46722</v>
      </c>
      <c r="B912" s="3" t="str">
        <f t="shared" si="44"/>
        <v>Insurance</v>
      </c>
      <c r="C912" s="34">
        <f>$G$3</f>
        <v>150</v>
      </c>
      <c r="D912" s="55">
        <f t="shared" si="45"/>
        <v>179661.960887458</v>
      </c>
      <c r="F912" s="51">
        <f t="shared" si="43"/>
        <v>0</v>
      </c>
    </row>
    <row r="913" spans="1:7" ht="15" customHeight="1">
      <c r="A913" s="56">
        <f>DATE(YEAR(A909),MONTH(A909)+1,$D$4)</f>
        <v>46722</v>
      </c>
      <c r="B913" s="3" t="str">
        <f t="shared" si="44"/>
        <v>Debit Order / Payment</v>
      </c>
      <c r="C913" s="34">
        <f>-$B$6-C911-C912</f>
        <v>-13357.895825866375</v>
      </c>
      <c r="D913" s="55">
        <f t="shared" si="45"/>
        <v>166304.06506159162</v>
      </c>
      <c r="F913" s="51">
        <f t="shared" si="43"/>
        <v>0</v>
      </c>
      <c r="G913" s="3">
        <f>COUNTIF($B$9:B913,B913)</f>
        <v>226</v>
      </c>
    </row>
    <row r="914" spans="1:6" ht="15" customHeight="1">
      <c r="A914" s="56">
        <f>DATE(YEAR(A910),MONTH(A910)+2,1-1)</f>
        <v>46752</v>
      </c>
      <c r="B914" s="3" t="str">
        <f t="shared" si="44"/>
        <v>Interest</v>
      </c>
      <c r="C914" s="34">
        <f>(D910*$B$5/365*F911)+(D911*$B$5/365*F912)+(D912*$B$5/365*F913)+(D913*$B$5/365*F914)</f>
        <v>2124.079690165153</v>
      </c>
      <c r="D914" s="55">
        <f t="shared" si="45"/>
        <v>168428.14475175677</v>
      </c>
      <c r="F914" s="51">
        <f t="shared" si="43"/>
        <v>30</v>
      </c>
    </row>
    <row r="915" spans="1:6" ht="15" customHeight="1">
      <c r="A915" s="56">
        <f>DATE(YEAR(A911),MONTH(A911)+1,1)</f>
        <v>46753</v>
      </c>
      <c r="B915" s="3" t="str">
        <f aca="true" t="shared" si="46" ref="B915:B946">B911</f>
        <v>Admin Fee</v>
      </c>
      <c r="C915" s="34">
        <f>$G$4</f>
        <v>40</v>
      </c>
      <c r="D915" s="55">
        <f t="shared" si="45"/>
        <v>168468.14475175677</v>
      </c>
      <c r="F915" s="51">
        <f aca="true" t="shared" si="47" ref="F915:F969">A915-A914</f>
        <v>1</v>
      </c>
    </row>
    <row r="916" spans="1:6" ht="15" customHeight="1">
      <c r="A916" s="56">
        <f>DATE(YEAR(A912),MONTH(A912)+1,1)</f>
        <v>46753</v>
      </c>
      <c r="B916" s="3" t="str">
        <f t="shared" si="46"/>
        <v>Insurance</v>
      </c>
      <c r="C916" s="34">
        <f>$G$3</f>
        <v>150</v>
      </c>
      <c r="D916" s="55">
        <f t="shared" si="45"/>
        <v>168618.14475175677</v>
      </c>
      <c r="F916" s="51">
        <f t="shared" si="47"/>
        <v>0</v>
      </c>
    </row>
    <row r="917" spans="1:7" ht="15" customHeight="1">
      <c r="A917" s="56">
        <f>DATE(YEAR(A913),MONTH(A913)+1,$D$4)</f>
        <v>46753</v>
      </c>
      <c r="B917" s="3" t="str">
        <f t="shared" si="46"/>
        <v>Debit Order / Payment</v>
      </c>
      <c r="C917" s="34">
        <f>-$B$6-C915-C916</f>
        <v>-13357.895825866375</v>
      </c>
      <c r="D917" s="55">
        <f t="shared" si="45"/>
        <v>155260.2489258904</v>
      </c>
      <c r="F917" s="51">
        <f t="shared" si="47"/>
        <v>0</v>
      </c>
      <c r="G917" s="3">
        <f>COUNTIF($B$9:B917,B917)</f>
        <v>227</v>
      </c>
    </row>
    <row r="918" spans="1:6" ht="15" customHeight="1">
      <c r="A918" s="56">
        <f>DATE(YEAR(A914),MONTH(A914)+2,1-1)</f>
        <v>46783</v>
      </c>
      <c r="B918" s="3" t="str">
        <f t="shared" si="46"/>
        <v>Interest</v>
      </c>
      <c r="C918" s="34">
        <f>(D914*$B$5/365*F915)+(D915*$B$5/365*F916)+(D916*$B$5/365*F917)+(D917*$B$5/365*F918)</f>
        <v>1983.3844982993705</v>
      </c>
      <c r="D918" s="55">
        <f t="shared" si="45"/>
        <v>157243.63342418976</v>
      </c>
      <c r="F918" s="51">
        <f t="shared" si="47"/>
        <v>30</v>
      </c>
    </row>
    <row r="919" spans="1:6" ht="15" customHeight="1">
      <c r="A919" s="56">
        <f>DATE(YEAR(A915),MONTH(A915)+1,1)</f>
        <v>46784</v>
      </c>
      <c r="B919" s="3" t="str">
        <f t="shared" si="46"/>
        <v>Admin Fee</v>
      </c>
      <c r="C919" s="34">
        <f>$G$4</f>
        <v>40</v>
      </c>
      <c r="D919" s="55">
        <f t="shared" si="45"/>
        <v>157283.63342418976</v>
      </c>
      <c r="F919" s="51">
        <f t="shared" si="47"/>
        <v>1</v>
      </c>
    </row>
    <row r="920" spans="1:6" ht="15" customHeight="1">
      <c r="A920" s="56">
        <f>DATE(YEAR(A916),MONTH(A916)+1,1)</f>
        <v>46784</v>
      </c>
      <c r="B920" s="3" t="str">
        <f t="shared" si="46"/>
        <v>Insurance</v>
      </c>
      <c r="C920" s="34">
        <f>$G$3</f>
        <v>150</v>
      </c>
      <c r="D920" s="55">
        <f t="shared" si="45"/>
        <v>157433.63342418976</v>
      </c>
      <c r="F920" s="51">
        <f t="shared" si="47"/>
        <v>0</v>
      </c>
    </row>
    <row r="921" spans="1:7" ht="15" customHeight="1">
      <c r="A921" s="56">
        <f>DATE(YEAR(A917),MONTH(A917)+1,$D$4)</f>
        <v>46784</v>
      </c>
      <c r="B921" s="3" t="str">
        <f t="shared" si="46"/>
        <v>Debit Order / Payment</v>
      </c>
      <c r="C921" s="34">
        <f>-$B$6-C919-C920</f>
        <v>-13357.895825866375</v>
      </c>
      <c r="D921" s="55">
        <f t="shared" si="45"/>
        <v>144075.73759832338</v>
      </c>
      <c r="F921" s="51">
        <f t="shared" si="47"/>
        <v>0</v>
      </c>
      <c r="G921" s="3">
        <f>COUNTIF($B$9:B921,B921)</f>
        <v>228</v>
      </c>
    </row>
    <row r="922" spans="1:6" ht="15" customHeight="1">
      <c r="A922" s="56">
        <f>DATE(YEAR(A918),MONTH(A918)+2,1-1)</f>
        <v>46812</v>
      </c>
      <c r="B922" s="3" t="str">
        <f t="shared" si="46"/>
        <v>Interest</v>
      </c>
      <c r="C922" s="34">
        <f>(D918*$B$5/365*F919)+(D919*$B$5/365*F920)+(D920*$B$5/365*F921)+(D921*$B$5/365*F922)</f>
        <v>1722.4784737714701</v>
      </c>
      <c r="D922" s="55">
        <f t="shared" si="45"/>
        <v>145798.21607209486</v>
      </c>
      <c r="F922" s="51">
        <f t="shared" si="47"/>
        <v>28</v>
      </c>
    </row>
    <row r="923" spans="1:6" ht="15" customHeight="1">
      <c r="A923" s="56">
        <f>DATE(YEAR(A919),MONTH(A919)+1,1)</f>
        <v>46813</v>
      </c>
      <c r="B923" s="3" t="str">
        <f t="shared" si="46"/>
        <v>Admin Fee</v>
      </c>
      <c r="C923" s="34">
        <f>$G$4</f>
        <v>40</v>
      </c>
      <c r="D923" s="55">
        <f t="shared" si="45"/>
        <v>145838.21607209486</v>
      </c>
      <c r="F923" s="51">
        <f t="shared" si="47"/>
        <v>1</v>
      </c>
    </row>
    <row r="924" spans="1:6" ht="15" customHeight="1">
      <c r="A924" s="56">
        <f>DATE(YEAR(A920),MONTH(A920)+1,1)</f>
        <v>46813</v>
      </c>
      <c r="B924" s="3" t="str">
        <f t="shared" si="46"/>
        <v>Insurance</v>
      </c>
      <c r="C924" s="34">
        <f>$G$3</f>
        <v>150</v>
      </c>
      <c r="D924" s="55">
        <f t="shared" si="45"/>
        <v>145988.21607209486</v>
      </c>
      <c r="F924" s="51">
        <f t="shared" si="47"/>
        <v>0</v>
      </c>
    </row>
    <row r="925" spans="1:7" ht="15" customHeight="1">
      <c r="A925" s="56">
        <f>DATE(YEAR(A921),MONTH(A921)+1,$D$4)</f>
        <v>46813</v>
      </c>
      <c r="B925" s="3" t="str">
        <f t="shared" si="46"/>
        <v>Debit Order / Payment</v>
      </c>
      <c r="C925" s="34">
        <f>-$B$6-C923-C924</f>
        <v>-13357.895825866375</v>
      </c>
      <c r="D925" s="55">
        <f t="shared" si="45"/>
        <v>132630.32024622848</v>
      </c>
      <c r="F925" s="51">
        <f t="shared" si="47"/>
        <v>0</v>
      </c>
      <c r="G925" s="3">
        <f>COUNTIF($B$9:B925,B925)</f>
        <v>229</v>
      </c>
    </row>
    <row r="926" spans="1:6" ht="15" customHeight="1">
      <c r="A926" s="56">
        <f>DATE(YEAR(A922),MONTH(A922)+2,1-1)</f>
        <v>46843</v>
      </c>
      <c r="B926" s="3" t="str">
        <f t="shared" si="46"/>
        <v>Interest</v>
      </c>
      <c r="C926" s="34">
        <f>(D922*$B$5/365*F923)+(D923*$B$5/365*F924)+(D924*$B$5/365*F925)+(D925*$B$5/365*F926)</f>
        <v>1695.085406900938</v>
      </c>
      <c r="D926" s="55">
        <f t="shared" si="45"/>
        <v>134325.40565312942</v>
      </c>
      <c r="F926" s="51">
        <f t="shared" si="47"/>
        <v>30</v>
      </c>
    </row>
    <row r="927" spans="1:6" ht="15" customHeight="1">
      <c r="A927" s="56">
        <f>DATE(YEAR(A923),MONTH(A923)+1,1)</f>
        <v>46844</v>
      </c>
      <c r="B927" s="3" t="str">
        <f t="shared" si="46"/>
        <v>Admin Fee</v>
      </c>
      <c r="C927" s="34">
        <f>$G$4</f>
        <v>40</v>
      </c>
      <c r="D927" s="55">
        <f t="shared" si="45"/>
        <v>134365.40565312942</v>
      </c>
      <c r="F927" s="51">
        <f t="shared" si="47"/>
        <v>1</v>
      </c>
    </row>
    <row r="928" spans="1:6" ht="15" customHeight="1">
      <c r="A928" s="56">
        <f>DATE(YEAR(A924),MONTH(A924)+1,1)</f>
        <v>46844</v>
      </c>
      <c r="B928" s="3" t="str">
        <f t="shared" si="46"/>
        <v>Insurance</v>
      </c>
      <c r="C928" s="34">
        <f>$G$3</f>
        <v>150</v>
      </c>
      <c r="D928" s="55">
        <f t="shared" si="45"/>
        <v>134515.40565312942</v>
      </c>
      <c r="F928" s="51">
        <f t="shared" si="47"/>
        <v>0</v>
      </c>
    </row>
    <row r="929" spans="1:7" ht="15" customHeight="1">
      <c r="A929" s="56">
        <f>DATE(YEAR(A925),MONTH(A925)+1,$D$4)</f>
        <v>46844</v>
      </c>
      <c r="B929" s="3" t="str">
        <f t="shared" si="46"/>
        <v>Debit Order / Payment</v>
      </c>
      <c r="C929" s="34">
        <f>-$B$6-C927-C928</f>
        <v>-13357.895825866375</v>
      </c>
      <c r="D929" s="55">
        <f t="shared" si="45"/>
        <v>121157.50982726304</v>
      </c>
      <c r="F929" s="51">
        <f t="shared" si="47"/>
        <v>0</v>
      </c>
      <c r="G929" s="3">
        <f>COUNTIF($B$9:B929,B929)</f>
        <v>230</v>
      </c>
    </row>
    <row r="930" spans="1:6" ht="15" customHeight="1">
      <c r="A930" s="56">
        <f>DATE(YEAR(A926),MONTH(A926)+2,1-1)</f>
        <v>46873</v>
      </c>
      <c r="B930" s="3" t="str">
        <f t="shared" si="46"/>
        <v>Interest</v>
      </c>
      <c r="C930" s="34">
        <f>(D926*$B$5/365*F927)+(D927*$B$5/365*F928)+(D928*$B$5/365*F929)+(D929*$B$5/365*F930)</f>
        <v>1499.1341879357906</v>
      </c>
      <c r="D930" s="55">
        <f t="shared" si="45"/>
        <v>122656.64401519884</v>
      </c>
      <c r="F930" s="51">
        <f t="shared" si="47"/>
        <v>29</v>
      </c>
    </row>
    <row r="931" spans="1:6" ht="15" customHeight="1">
      <c r="A931" s="56">
        <f>DATE(YEAR(A927),MONTH(A927)+1,1)</f>
        <v>46874</v>
      </c>
      <c r="B931" s="3" t="str">
        <f t="shared" si="46"/>
        <v>Admin Fee</v>
      </c>
      <c r="C931" s="34">
        <f>$G$4</f>
        <v>40</v>
      </c>
      <c r="D931" s="55">
        <f t="shared" si="45"/>
        <v>122696.64401519884</v>
      </c>
      <c r="F931" s="51">
        <f t="shared" si="47"/>
        <v>1</v>
      </c>
    </row>
    <row r="932" spans="1:6" ht="15" customHeight="1">
      <c r="A932" s="56">
        <f>DATE(YEAR(A928),MONTH(A928)+1,1)</f>
        <v>46874</v>
      </c>
      <c r="B932" s="3" t="str">
        <f t="shared" si="46"/>
        <v>Insurance</v>
      </c>
      <c r="C932" s="34">
        <f>$G$3</f>
        <v>150</v>
      </c>
      <c r="D932" s="55">
        <f t="shared" si="45"/>
        <v>122846.64401519884</v>
      </c>
      <c r="F932" s="51">
        <f t="shared" si="47"/>
        <v>0</v>
      </c>
    </row>
    <row r="933" spans="1:7" ht="15" customHeight="1">
      <c r="A933" s="56">
        <f>DATE(YEAR(A929),MONTH(A929)+1,$D$4)</f>
        <v>46874</v>
      </c>
      <c r="B933" s="3" t="str">
        <f t="shared" si="46"/>
        <v>Debit Order / Payment</v>
      </c>
      <c r="C933" s="34">
        <f>-$B$6-C931-C932</f>
        <v>-13357.895825866375</v>
      </c>
      <c r="D933" s="55">
        <f t="shared" si="45"/>
        <v>109488.74818933246</v>
      </c>
      <c r="F933" s="51">
        <f t="shared" si="47"/>
        <v>0</v>
      </c>
      <c r="G933" s="3">
        <f>COUNTIF($B$9:B933,B933)</f>
        <v>231</v>
      </c>
    </row>
    <row r="934" spans="1:6" ht="15" customHeight="1">
      <c r="A934" s="56">
        <f>DATE(YEAR(A930),MONTH(A930)+2,1-1)</f>
        <v>46904</v>
      </c>
      <c r="B934" s="3" t="str">
        <f t="shared" si="46"/>
        <v>Interest</v>
      </c>
      <c r="C934" s="34">
        <f>(D930*$B$5/365*F931)+(D931*$B$5/365*F932)+(D932*$B$5/365*F933)+(D933*$B$5/365*F934)</f>
        <v>1400.2681190528106</v>
      </c>
      <c r="D934" s="55">
        <f t="shared" si="45"/>
        <v>110889.01630838527</v>
      </c>
      <c r="F934" s="51">
        <f t="shared" si="47"/>
        <v>30</v>
      </c>
    </row>
    <row r="935" spans="1:6" ht="15" customHeight="1">
      <c r="A935" s="56">
        <f>DATE(YEAR(A931),MONTH(A931)+1,1)</f>
        <v>46905</v>
      </c>
      <c r="B935" s="3" t="str">
        <f t="shared" si="46"/>
        <v>Admin Fee</v>
      </c>
      <c r="C935" s="34">
        <f>$G$4</f>
        <v>40</v>
      </c>
      <c r="D935" s="55">
        <f t="shared" si="45"/>
        <v>110929.01630838527</v>
      </c>
      <c r="F935" s="51">
        <f t="shared" si="47"/>
        <v>1</v>
      </c>
    </row>
    <row r="936" spans="1:6" ht="15" customHeight="1">
      <c r="A936" s="56">
        <f>DATE(YEAR(A932),MONTH(A932)+1,1)</f>
        <v>46905</v>
      </c>
      <c r="B936" s="3" t="str">
        <f t="shared" si="46"/>
        <v>Insurance</v>
      </c>
      <c r="C936" s="34">
        <f>$G$3</f>
        <v>150</v>
      </c>
      <c r="D936" s="55">
        <f t="shared" si="45"/>
        <v>111079.01630838527</v>
      </c>
      <c r="F936" s="51">
        <f t="shared" si="47"/>
        <v>0</v>
      </c>
    </row>
    <row r="937" spans="1:7" ht="15" customHeight="1">
      <c r="A937" s="56">
        <f>DATE(YEAR(A933),MONTH(A933)+1,$D$4)</f>
        <v>46905</v>
      </c>
      <c r="B937" s="3" t="str">
        <f t="shared" si="46"/>
        <v>Debit Order / Payment</v>
      </c>
      <c r="C937" s="34">
        <f>-$B$6-C935-C936</f>
        <v>-13357.895825866375</v>
      </c>
      <c r="D937" s="55">
        <f t="shared" si="45"/>
        <v>97721.12048251889</v>
      </c>
      <c r="F937" s="51">
        <f t="shared" si="47"/>
        <v>0</v>
      </c>
      <c r="G937" s="3">
        <f>COUNTIF($B$9:B937,B937)</f>
        <v>232</v>
      </c>
    </row>
    <row r="938" spans="1:6" ht="15" customHeight="1">
      <c r="A938" s="56">
        <f>DATE(YEAR(A934),MONTH(A934)+2,1-1)</f>
        <v>46934</v>
      </c>
      <c r="B938" s="3" t="str">
        <f t="shared" si="46"/>
        <v>Interest</v>
      </c>
      <c r="C938" s="34">
        <f>(D934*$B$5/365*F935)+(D935*$B$5/365*F936)+(D936*$B$5/365*F937)+(D937*$B$5/365*F938)</f>
        <v>1210.1924014937397</v>
      </c>
      <c r="D938" s="55">
        <f t="shared" si="45"/>
        <v>98931.31288401263</v>
      </c>
      <c r="F938" s="51">
        <f t="shared" si="47"/>
        <v>29</v>
      </c>
    </row>
    <row r="939" spans="1:6" ht="15" customHeight="1">
      <c r="A939" s="56">
        <f>DATE(YEAR(A935),MONTH(A935)+1,1)</f>
        <v>46935</v>
      </c>
      <c r="B939" s="3" t="str">
        <f t="shared" si="46"/>
        <v>Admin Fee</v>
      </c>
      <c r="C939" s="34">
        <f>$G$4</f>
        <v>40</v>
      </c>
      <c r="D939" s="55">
        <f t="shared" si="45"/>
        <v>98971.31288401263</v>
      </c>
      <c r="F939" s="51">
        <f t="shared" si="47"/>
        <v>1</v>
      </c>
    </row>
    <row r="940" spans="1:6" ht="15" customHeight="1">
      <c r="A940" s="56">
        <f>DATE(YEAR(A936),MONTH(A936)+1,1)</f>
        <v>46935</v>
      </c>
      <c r="B940" s="3" t="str">
        <f t="shared" si="46"/>
        <v>Insurance</v>
      </c>
      <c r="C940" s="34">
        <f>$G$3</f>
        <v>150</v>
      </c>
      <c r="D940" s="55">
        <f t="shared" si="45"/>
        <v>99121.31288401263</v>
      </c>
      <c r="F940" s="51">
        <f t="shared" si="47"/>
        <v>0</v>
      </c>
    </row>
    <row r="941" spans="1:7" ht="15" customHeight="1">
      <c r="A941" s="56">
        <f>DATE(YEAR(A937),MONTH(A937)+1,$D$4)</f>
        <v>46935</v>
      </c>
      <c r="B941" s="3" t="str">
        <f t="shared" si="46"/>
        <v>Debit Order / Payment</v>
      </c>
      <c r="C941" s="34">
        <f>-$B$6-C939-C940</f>
        <v>-13357.895825866375</v>
      </c>
      <c r="D941" s="55">
        <f t="shared" si="45"/>
        <v>85763.41705814625</v>
      </c>
      <c r="F941" s="51">
        <f t="shared" si="47"/>
        <v>0</v>
      </c>
      <c r="G941" s="3">
        <f>COUNTIF($B$9:B941,B941)</f>
        <v>233</v>
      </c>
    </row>
    <row r="942" spans="1:6" ht="15" customHeight="1">
      <c r="A942" s="56">
        <f>DATE(YEAR(A938),MONTH(A938)+2,1-1)</f>
        <v>46965</v>
      </c>
      <c r="B942" s="3" t="str">
        <f t="shared" si="46"/>
        <v>Interest</v>
      </c>
      <c r="C942" s="34">
        <f>(D938*$B$5/365*F939)+(D939*$B$5/365*F940)+(D940*$B$5/365*F941)+(D941*$B$5/365*F942)</f>
        <v>1098.0139005322192</v>
      </c>
      <c r="D942" s="55">
        <f t="shared" si="45"/>
        <v>86861.43095867847</v>
      </c>
      <c r="F942" s="51">
        <f t="shared" si="47"/>
        <v>30</v>
      </c>
    </row>
    <row r="943" spans="1:6" ht="15" customHeight="1">
      <c r="A943" s="56">
        <f>DATE(YEAR(A939),MONTH(A939)+1,1)</f>
        <v>46966</v>
      </c>
      <c r="B943" s="3" t="str">
        <f t="shared" si="46"/>
        <v>Admin Fee</v>
      </c>
      <c r="C943" s="34">
        <f>$G$4</f>
        <v>40</v>
      </c>
      <c r="D943" s="55">
        <f t="shared" si="45"/>
        <v>86901.43095867847</v>
      </c>
      <c r="F943" s="51">
        <f t="shared" si="47"/>
        <v>1</v>
      </c>
    </row>
    <row r="944" spans="1:6" ht="15" customHeight="1">
      <c r="A944" s="56">
        <f>DATE(YEAR(A940),MONTH(A940)+1,1)</f>
        <v>46966</v>
      </c>
      <c r="B944" s="3" t="str">
        <f t="shared" si="46"/>
        <v>Insurance</v>
      </c>
      <c r="C944" s="34">
        <f>$G$3</f>
        <v>150</v>
      </c>
      <c r="D944" s="55">
        <f t="shared" si="45"/>
        <v>87051.43095867847</v>
      </c>
      <c r="F944" s="51">
        <f t="shared" si="47"/>
        <v>0</v>
      </c>
    </row>
    <row r="945" spans="1:7" ht="15" customHeight="1">
      <c r="A945" s="56">
        <f>DATE(YEAR(A941),MONTH(A941)+1,$D$4)</f>
        <v>46966</v>
      </c>
      <c r="B945" s="3" t="str">
        <f t="shared" si="46"/>
        <v>Debit Order / Payment</v>
      </c>
      <c r="C945" s="34">
        <f>-$B$6-C943-C944</f>
        <v>-13357.895825866375</v>
      </c>
      <c r="D945" s="55">
        <f t="shared" si="45"/>
        <v>73693.53513281209</v>
      </c>
      <c r="F945" s="51">
        <f t="shared" si="47"/>
        <v>0</v>
      </c>
      <c r="G945" s="3">
        <f>COUNTIF($B$9:B945,B945)</f>
        <v>234</v>
      </c>
    </row>
    <row r="946" spans="1:6" ht="15" customHeight="1">
      <c r="A946" s="56">
        <f>DATE(YEAR(A942),MONTH(A942)+2,1-1)</f>
        <v>46996</v>
      </c>
      <c r="B946" s="3" t="str">
        <f t="shared" si="46"/>
        <v>Interest</v>
      </c>
      <c r="C946" s="34">
        <f>(D942*$B$5/365*F943)+(D943*$B$5/365*F944)+(D944*$B$5/365*F945)+(D945*$B$5/365*F946)</f>
        <v>944.2469116204279</v>
      </c>
      <c r="D946" s="55">
        <f t="shared" si="45"/>
        <v>74637.78204443252</v>
      </c>
      <c r="F946" s="51">
        <f t="shared" si="47"/>
        <v>30</v>
      </c>
    </row>
    <row r="947" spans="1:6" ht="15" customHeight="1">
      <c r="A947" s="56">
        <f>DATE(YEAR(A943),MONTH(A943)+1,1)</f>
        <v>46997</v>
      </c>
      <c r="B947" s="3" t="str">
        <f aca="true" t="shared" si="48" ref="B947:B969">B943</f>
        <v>Admin Fee</v>
      </c>
      <c r="C947" s="34">
        <f>$G$4</f>
        <v>40</v>
      </c>
      <c r="D947" s="55">
        <f t="shared" si="45"/>
        <v>74677.78204443252</v>
      </c>
      <c r="F947" s="51">
        <f t="shared" si="47"/>
        <v>1</v>
      </c>
    </row>
    <row r="948" spans="1:6" ht="15" customHeight="1">
      <c r="A948" s="56">
        <f>DATE(YEAR(A944),MONTH(A944)+1,1)</f>
        <v>46997</v>
      </c>
      <c r="B948" s="3" t="str">
        <f t="shared" si="48"/>
        <v>Insurance</v>
      </c>
      <c r="C948" s="34">
        <f>$G$3</f>
        <v>150</v>
      </c>
      <c r="D948" s="55">
        <f t="shared" si="45"/>
        <v>74827.78204443252</v>
      </c>
      <c r="F948" s="51">
        <f t="shared" si="47"/>
        <v>0</v>
      </c>
    </row>
    <row r="949" spans="1:7" ht="15" customHeight="1">
      <c r="A949" s="56">
        <f>DATE(YEAR(A945),MONTH(A945)+1,$D$4)</f>
        <v>46997</v>
      </c>
      <c r="B949" s="3" t="str">
        <f t="shared" si="48"/>
        <v>Debit Order / Payment</v>
      </c>
      <c r="C949" s="34">
        <f>-$B$6-C947-C948</f>
        <v>-13357.895825866375</v>
      </c>
      <c r="D949" s="55">
        <f t="shared" si="45"/>
        <v>61469.88621856614</v>
      </c>
      <c r="F949" s="51">
        <f t="shared" si="47"/>
        <v>0</v>
      </c>
      <c r="G949" s="3">
        <f>COUNTIF($B$9:B949,B949)</f>
        <v>235</v>
      </c>
    </row>
    <row r="950" spans="1:6" ht="15" customHeight="1">
      <c r="A950" s="56">
        <f>DATE(YEAR(A946),MONTH(A946)+2,1-1)</f>
        <v>47026</v>
      </c>
      <c r="B950" s="3" t="str">
        <f t="shared" si="48"/>
        <v>Interest</v>
      </c>
      <c r="C950" s="34">
        <f>(D946*$B$5/365*F947)+(D947*$B$5/365*F948)+(D948*$B$5/365*F949)+(D949*$B$5/365*F950)</f>
        <v>763.2593763217194</v>
      </c>
      <c r="D950" s="55">
        <f t="shared" si="45"/>
        <v>62233.145594887865</v>
      </c>
      <c r="F950" s="51">
        <f t="shared" si="47"/>
        <v>29</v>
      </c>
    </row>
    <row r="951" spans="1:6" ht="15" customHeight="1">
      <c r="A951" s="56">
        <f>DATE(YEAR(A947),MONTH(A947)+1,1)</f>
        <v>47027</v>
      </c>
      <c r="B951" s="3" t="str">
        <f t="shared" si="48"/>
        <v>Admin Fee</v>
      </c>
      <c r="C951" s="34">
        <f>$G$4</f>
        <v>40</v>
      </c>
      <c r="D951" s="55">
        <f t="shared" si="45"/>
        <v>62273.145594887865</v>
      </c>
      <c r="F951" s="51">
        <f t="shared" si="47"/>
        <v>1</v>
      </c>
    </row>
    <row r="952" spans="1:6" ht="15" customHeight="1">
      <c r="A952" s="56">
        <f>DATE(YEAR(A948),MONTH(A948)+1,1)</f>
        <v>47027</v>
      </c>
      <c r="B952" s="3" t="str">
        <f t="shared" si="48"/>
        <v>Insurance</v>
      </c>
      <c r="C952" s="34">
        <f>$G$3</f>
        <v>150</v>
      </c>
      <c r="D952" s="55">
        <f t="shared" si="45"/>
        <v>62423.145594887865</v>
      </c>
      <c r="F952" s="51">
        <f t="shared" si="47"/>
        <v>0</v>
      </c>
    </row>
    <row r="953" spans="1:7" ht="15" customHeight="1">
      <c r="A953" s="56">
        <f>DATE(YEAR(A949),MONTH(A949)+1,$D$4)</f>
        <v>47027</v>
      </c>
      <c r="B953" s="3" t="str">
        <f t="shared" si="48"/>
        <v>Debit Order / Payment</v>
      </c>
      <c r="C953" s="34">
        <f>-$B$6-C951-C952</f>
        <v>-13357.895825866375</v>
      </c>
      <c r="D953" s="55">
        <f t="shared" si="45"/>
        <v>49065.24976902149</v>
      </c>
      <c r="F953" s="51">
        <f t="shared" si="47"/>
        <v>0</v>
      </c>
      <c r="G953" s="3">
        <f>COUNTIF($B$9:B953,B953)</f>
        <v>236</v>
      </c>
    </row>
    <row r="954" spans="1:6" ht="15" customHeight="1">
      <c r="A954" s="56">
        <f>DATE(YEAR(A950),MONTH(A950)+2,1-1)</f>
        <v>47057</v>
      </c>
      <c r="B954" s="3" t="str">
        <f t="shared" si="48"/>
        <v>Interest</v>
      </c>
      <c r="C954" s="34">
        <f>(D950*$B$5/365*F951)+(D951*$B$5/365*F952)+(D952*$B$5/365*F953)+(D953*$B$5/365*F954)</f>
        <v>630.4893035611777</v>
      </c>
      <c r="D954" s="55">
        <f t="shared" si="45"/>
        <v>49695.73907258266</v>
      </c>
      <c r="F954" s="51">
        <f t="shared" si="47"/>
        <v>30</v>
      </c>
    </row>
    <row r="955" spans="1:6" ht="15" customHeight="1">
      <c r="A955" s="56">
        <f>DATE(YEAR(A951),MONTH(A951)+1,1)</f>
        <v>47058</v>
      </c>
      <c r="B955" s="3" t="str">
        <f t="shared" si="48"/>
        <v>Admin Fee</v>
      </c>
      <c r="C955" s="34">
        <f>$G$4</f>
        <v>40</v>
      </c>
      <c r="D955" s="55">
        <f t="shared" si="45"/>
        <v>49735.73907258266</v>
      </c>
      <c r="F955" s="51">
        <f t="shared" si="47"/>
        <v>1</v>
      </c>
    </row>
    <row r="956" spans="1:6" ht="15" customHeight="1">
      <c r="A956" s="56">
        <f>DATE(YEAR(A952),MONTH(A952)+1,1)</f>
        <v>47058</v>
      </c>
      <c r="B956" s="3" t="str">
        <f t="shared" si="48"/>
        <v>Insurance</v>
      </c>
      <c r="C956" s="34">
        <f>$G$3</f>
        <v>150</v>
      </c>
      <c r="D956" s="55">
        <f t="shared" si="45"/>
        <v>49885.73907258266</v>
      </c>
      <c r="F956" s="51">
        <f t="shared" si="47"/>
        <v>0</v>
      </c>
    </row>
    <row r="957" spans="1:7" ht="15" customHeight="1">
      <c r="A957" s="56">
        <f>DATE(YEAR(A953),MONTH(A953)+1,$D$4)</f>
        <v>47058</v>
      </c>
      <c r="B957" s="3" t="str">
        <f t="shared" si="48"/>
        <v>Debit Order / Payment</v>
      </c>
      <c r="C957" s="34">
        <f>-$B$6-C955-C956</f>
        <v>-13357.895825866375</v>
      </c>
      <c r="D957" s="55">
        <f t="shared" si="45"/>
        <v>36527.843246716286</v>
      </c>
      <c r="F957" s="51">
        <f t="shared" si="47"/>
        <v>0</v>
      </c>
      <c r="G957" s="3">
        <f>COUNTIF($B$9:B957,B957)</f>
        <v>237</v>
      </c>
    </row>
    <row r="958" spans="1:6" ht="15" customHeight="1">
      <c r="A958" s="56">
        <f>DATE(YEAR(A954),MONTH(A954)+2,1-1)</f>
        <v>47087</v>
      </c>
      <c r="B958" s="3" t="str">
        <f t="shared" si="48"/>
        <v>Interest</v>
      </c>
      <c r="C958" s="34">
        <f>(D954*$B$5/365*F955)+(D955*$B$5/365*F956)+(D956*$B$5/365*F957)+(D957*$B$5/365*F958)</f>
        <v>455.7547369427486</v>
      </c>
      <c r="D958" s="55">
        <f t="shared" si="45"/>
        <v>36983.597983659034</v>
      </c>
      <c r="F958" s="51">
        <f t="shared" si="47"/>
        <v>29</v>
      </c>
    </row>
    <row r="959" spans="1:6" ht="15" customHeight="1">
      <c r="A959" s="56">
        <f>DATE(YEAR(A955),MONTH(A955)+1,1)</f>
        <v>47088</v>
      </c>
      <c r="B959" s="3" t="str">
        <f t="shared" si="48"/>
        <v>Admin Fee</v>
      </c>
      <c r="C959" s="34">
        <f>$G$4</f>
        <v>40</v>
      </c>
      <c r="D959" s="55">
        <f t="shared" si="45"/>
        <v>37023.597983659034</v>
      </c>
      <c r="F959" s="51">
        <f t="shared" si="47"/>
        <v>1</v>
      </c>
    </row>
    <row r="960" spans="1:6" ht="15" customHeight="1">
      <c r="A960" s="56">
        <f>DATE(YEAR(A956),MONTH(A956)+1,1)</f>
        <v>47088</v>
      </c>
      <c r="B960" s="3" t="str">
        <f t="shared" si="48"/>
        <v>Insurance</v>
      </c>
      <c r="C960" s="34">
        <f>$G$3</f>
        <v>150</v>
      </c>
      <c r="D960" s="55">
        <f t="shared" si="45"/>
        <v>37173.597983659034</v>
      </c>
      <c r="F960" s="51">
        <f t="shared" si="47"/>
        <v>0</v>
      </c>
    </row>
    <row r="961" spans="1:7" ht="15" customHeight="1">
      <c r="A961" s="56">
        <f>DATE(YEAR(A957),MONTH(A957)+1,$D$4)</f>
        <v>47088</v>
      </c>
      <c r="B961" s="3" t="str">
        <f t="shared" si="48"/>
        <v>Debit Order / Payment</v>
      </c>
      <c r="C961" s="34">
        <f>-$B$6-C959-C960</f>
        <v>-13357.895825866375</v>
      </c>
      <c r="D961" s="55">
        <f t="shared" si="45"/>
        <v>23815.702157792657</v>
      </c>
      <c r="F961" s="51">
        <f t="shared" si="47"/>
        <v>0</v>
      </c>
      <c r="G961" s="3">
        <f>COUNTIF($B$9:B961,B961)</f>
        <v>238</v>
      </c>
    </row>
    <row r="962" spans="1:6" ht="15" customHeight="1">
      <c r="A962" s="56">
        <f>DATE(YEAR(A958),MONTH(A958)+2,1-1)</f>
        <v>47118</v>
      </c>
      <c r="B962" s="3" t="str">
        <f t="shared" si="48"/>
        <v>Interest</v>
      </c>
      <c r="C962" s="34">
        <f>(D958*$B$5/365*F959)+(D959*$B$5/365*F960)+(D960*$B$5/365*F961)+(D961*$B$5/365*F962)</f>
        <v>308.81698467839954</v>
      </c>
      <c r="D962" s="55">
        <f t="shared" si="45"/>
        <v>24124.519142471057</v>
      </c>
      <c r="F962" s="51">
        <f t="shared" si="47"/>
        <v>30</v>
      </c>
    </row>
    <row r="963" spans="1:6" ht="15" customHeight="1">
      <c r="A963" s="56">
        <f>DATE(YEAR(A959),MONTH(A959)+1,1)</f>
        <v>47119</v>
      </c>
      <c r="B963" s="3" t="str">
        <f t="shared" si="48"/>
        <v>Admin Fee</v>
      </c>
      <c r="C963" s="34">
        <f>$G$4</f>
        <v>40</v>
      </c>
      <c r="D963" s="55">
        <f t="shared" si="45"/>
        <v>24164.519142471057</v>
      </c>
      <c r="F963" s="51">
        <f t="shared" si="47"/>
        <v>1</v>
      </c>
    </row>
    <row r="964" spans="1:6" ht="15" customHeight="1">
      <c r="A964" s="56">
        <f>DATE(YEAR(A960),MONTH(A960)+1,1)</f>
        <v>47119</v>
      </c>
      <c r="B964" s="3" t="str">
        <f t="shared" si="48"/>
        <v>Insurance</v>
      </c>
      <c r="C964" s="34">
        <f>$G$3</f>
        <v>150</v>
      </c>
      <c r="D964" s="55">
        <f t="shared" si="45"/>
        <v>24314.519142471057</v>
      </c>
      <c r="F964" s="51">
        <f t="shared" si="47"/>
        <v>0</v>
      </c>
    </row>
    <row r="965" spans="1:7" ht="15" customHeight="1">
      <c r="A965" s="56">
        <f>DATE(YEAR(A961),MONTH(A961)+1,$D$4)</f>
        <v>47119</v>
      </c>
      <c r="B965" s="3" t="str">
        <f t="shared" si="48"/>
        <v>Debit Order / Payment</v>
      </c>
      <c r="C965" s="34">
        <f>-$B$6-C963-C964</f>
        <v>-13357.895825866375</v>
      </c>
      <c r="D965" s="55">
        <f t="shared" si="45"/>
        <v>10956.623316604682</v>
      </c>
      <c r="F965" s="51">
        <f t="shared" si="47"/>
        <v>0</v>
      </c>
      <c r="G965" s="3">
        <f>COUNTIF($B$9:B965,B965)</f>
        <v>239</v>
      </c>
    </row>
    <row r="966" spans="1:6" ht="15" customHeight="1">
      <c r="A966" s="56">
        <f>DATE(YEAR(A962),MONTH(A962)+2,1-1)</f>
        <v>47149</v>
      </c>
      <c r="B966" s="3" t="str">
        <f t="shared" si="48"/>
        <v>Interest</v>
      </c>
      <c r="C966" s="34">
        <f>(D962*$B$5/365*F963)+(D963*$B$5/365*F964)+(D964*$B$5/365*F965)+(D965*$B$5/365*F966)</f>
        <v>144.99584327696365</v>
      </c>
      <c r="D966" s="55">
        <f t="shared" si="45"/>
        <v>11101.619159881646</v>
      </c>
      <c r="F966" s="51">
        <f t="shared" si="47"/>
        <v>30</v>
      </c>
    </row>
    <row r="967" spans="1:6" ht="15" customHeight="1">
      <c r="A967" s="56">
        <f>DATE(YEAR(A963),MONTH(A963)+1,1)</f>
        <v>47150</v>
      </c>
      <c r="B967" s="3" t="str">
        <f t="shared" si="48"/>
        <v>Admin Fee</v>
      </c>
      <c r="C967" s="34">
        <f>$G$4</f>
        <v>40</v>
      </c>
      <c r="D967" s="55">
        <f t="shared" si="45"/>
        <v>11141.619159881646</v>
      </c>
      <c r="F967" s="51">
        <f t="shared" si="47"/>
        <v>1</v>
      </c>
    </row>
    <row r="968" spans="1:6" ht="15" customHeight="1">
      <c r="A968" s="56">
        <f>DATE(YEAR(A964),MONTH(A964)+1,1)</f>
        <v>47150</v>
      </c>
      <c r="B968" s="3" t="str">
        <f t="shared" si="48"/>
        <v>Insurance</v>
      </c>
      <c r="C968" s="34">
        <f>$G$3</f>
        <v>150</v>
      </c>
      <c r="D968" s="55">
        <f t="shared" si="45"/>
        <v>11291.619159881646</v>
      </c>
      <c r="F968" s="51">
        <f t="shared" si="47"/>
        <v>0</v>
      </c>
    </row>
    <row r="969" spans="1:7" ht="15" customHeight="1">
      <c r="A969" s="56">
        <f>DATE(YEAR(A965),MONTH(A965)+1,$D$4)</f>
        <v>47150</v>
      </c>
      <c r="B969" s="3" t="str">
        <f t="shared" si="48"/>
        <v>Debit Order / Payment</v>
      </c>
      <c r="C969" s="34">
        <f>-$B$6-C967-C968</f>
        <v>-13357.895825866375</v>
      </c>
      <c r="D969" s="55">
        <f t="shared" si="45"/>
        <v>-2066.2766659847293</v>
      </c>
      <c r="F969" s="51">
        <f t="shared" si="47"/>
        <v>0</v>
      </c>
      <c r="G969" s="3">
        <f>COUNTIF($B$9:B969,B969)</f>
        <v>240</v>
      </c>
    </row>
    <row r="972" ht="15" customHeight="1">
      <c r="C972" s="3"/>
    </row>
    <row r="973" ht="15" customHeight="1">
      <c r="C973" s="3"/>
    </row>
    <row r="974" ht="15" customHeight="1">
      <c r="C974" s="3"/>
    </row>
    <row r="975" ht="15" customHeight="1">
      <c r="C975" s="3"/>
    </row>
    <row r="976" ht="15" customHeight="1">
      <c r="C976" s="3"/>
    </row>
  </sheetData>
  <sheetProtection password="8FD9" sheet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76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8" sqref="A8"/>
    </sheetView>
  </sheetViews>
  <sheetFormatPr defaultColWidth="9.140625" defaultRowHeight="15" customHeight="1"/>
  <cols>
    <col min="1" max="1" width="16.8515625" style="40" customWidth="1"/>
    <col min="2" max="2" width="20.421875" style="3" bestFit="1" customWidth="1"/>
    <col min="3" max="4" width="15.7109375" style="34" customWidth="1"/>
    <col min="5" max="5" width="5.7109375" style="3" customWidth="1"/>
    <col min="6" max="6" width="17.28125" style="34" bestFit="1" customWidth="1"/>
    <col min="7" max="7" width="15.7109375" style="35" customWidth="1"/>
    <col min="8" max="8" width="15.7109375" style="34" customWidth="1"/>
    <col min="9" max="9" width="15.7109375" style="3" customWidth="1"/>
    <col min="10" max="10" width="15.7109375" style="58" customWidth="1"/>
    <col min="11" max="11" width="15.7109375" style="34" customWidth="1"/>
    <col min="12" max="15" width="15.7109375" style="3" customWidth="1"/>
    <col min="16" max="16384" width="9.140625" style="3" customWidth="1"/>
  </cols>
  <sheetData>
    <row r="1" ht="18">
      <c r="A1" s="33" t="s">
        <v>45</v>
      </c>
    </row>
    <row r="3" spans="1:7" ht="15" customHeight="1">
      <c r="A3" s="37" t="s">
        <v>2</v>
      </c>
      <c r="B3" s="44">
        <f>bond!B3</f>
        <v>1000000</v>
      </c>
      <c r="C3" s="37" t="s">
        <v>4</v>
      </c>
      <c r="D3" s="59">
        <f>bond!D3</f>
        <v>39845</v>
      </c>
      <c r="F3" s="40" t="s">
        <v>0</v>
      </c>
      <c r="G3" s="44">
        <f>bond!G3</f>
        <v>150</v>
      </c>
    </row>
    <row r="4" spans="1:7" ht="15" customHeight="1">
      <c r="A4" s="37" t="s">
        <v>5</v>
      </c>
      <c r="B4" s="44">
        <f>bond!B4</f>
        <v>20</v>
      </c>
      <c r="C4" s="37" t="s">
        <v>7</v>
      </c>
      <c r="D4" s="60">
        <v>10</v>
      </c>
      <c r="F4" s="40" t="s">
        <v>3</v>
      </c>
      <c r="G4" s="44">
        <f>bond!G4</f>
        <v>40</v>
      </c>
    </row>
    <row r="5" spans="1:4" ht="15" customHeight="1">
      <c r="A5" s="37" t="s">
        <v>1</v>
      </c>
      <c r="B5" s="61">
        <f>bond!B5</f>
        <v>0.15</v>
      </c>
      <c r="C5" s="34" t="s">
        <v>6</v>
      </c>
      <c r="D5" s="43">
        <f>DATE(YEAR(D3),MONTH(D3)+(B4*12),DAY(D4))</f>
        <v>47159</v>
      </c>
    </row>
    <row r="6" spans="1:2" ht="15" customHeight="1">
      <c r="A6" s="37" t="s">
        <v>8</v>
      </c>
      <c r="B6" s="44">
        <f>PMT($B$5/12,$B$4*12,-$B$3,0,0)</f>
        <v>13167.895825866375</v>
      </c>
    </row>
    <row r="7" spans="1:2" ht="15" customHeight="1">
      <c r="A7" s="37"/>
      <c r="B7" s="45"/>
    </row>
    <row r="8" spans="1:12" s="4" customFormat="1" ht="15.75">
      <c r="A8" s="46" t="s">
        <v>9</v>
      </c>
      <c r="B8" s="4" t="s">
        <v>10</v>
      </c>
      <c r="C8" s="47" t="s">
        <v>11</v>
      </c>
      <c r="D8" s="47" t="s">
        <v>12</v>
      </c>
      <c r="F8" s="47" t="s">
        <v>13</v>
      </c>
      <c r="G8" s="48" t="s">
        <v>14</v>
      </c>
      <c r="H8" s="49"/>
      <c r="I8" s="7"/>
      <c r="J8" s="7"/>
      <c r="K8" s="7"/>
      <c r="L8" s="7"/>
    </row>
    <row r="9" spans="1:12" s="11" customFormat="1" ht="15" customHeight="1">
      <c r="A9" s="50">
        <f>DATE(YEAR($D$3),MONTH($D$3),1)</f>
        <v>39845</v>
      </c>
      <c r="B9" s="11" t="s">
        <v>15</v>
      </c>
      <c r="C9" s="51">
        <f>B3</f>
        <v>1000000</v>
      </c>
      <c r="D9" s="51">
        <f>C9</f>
        <v>1000000</v>
      </c>
      <c r="F9" s="51"/>
      <c r="H9" s="52"/>
      <c r="I9" s="3"/>
      <c r="J9" s="3"/>
      <c r="K9" s="3"/>
      <c r="L9" s="3"/>
    </row>
    <row r="10" spans="1:12" s="11" customFormat="1" ht="15" customHeight="1">
      <c r="A10" s="53">
        <f>DATE(YEAR($D$3),MONTH($D$3)+1,1-1)</f>
        <v>39872</v>
      </c>
      <c r="B10" s="11" t="s">
        <v>16</v>
      </c>
      <c r="C10" s="54">
        <f>D9*$B$5/365*F10</f>
        <v>11095.890410958904</v>
      </c>
      <c r="D10" s="55">
        <f aca="true" t="shared" si="0" ref="D10:D73">D9+C10</f>
        <v>1011095.8904109589</v>
      </c>
      <c r="F10" s="51">
        <f aca="true" t="shared" si="1" ref="F10:F73">A10-A9</f>
        <v>27</v>
      </c>
      <c r="H10" s="52"/>
      <c r="I10" s="3"/>
      <c r="J10" s="3"/>
      <c r="K10" s="3"/>
      <c r="L10" s="3"/>
    </row>
    <row r="11" spans="1:11" ht="15" customHeight="1">
      <c r="A11" s="56">
        <f>DATE(YEAR($D$3),MONTH($D$3)+1,1)</f>
        <v>39873</v>
      </c>
      <c r="B11" s="3" t="s">
        <v>3</v>
      </c>
      <c r="C11" s="34">
        <f>$G$4</f>
        <v>40</v>
      </c>
      <c r="D11" s="55">
        <f t="shared" si="0"/>
        <v>1011135.8904109589</v>
      </c>
      <c r="F11" s="51">
        <f t="shared" si="1"/>
        <v>1</v>
      </c>
      <c r="G11" s="3"/>
      <c r="J11" s="3"/>
      <c r="K11" s="3"/>
    </row>
    <row r="12" spans="1:11" ht="15" customHeight="1">
      <c r="A12" s="56">
        <f>DATE(YEAR($D$3),MONTH($D$3)+1,1)</f>
        <v>39873</v>
      </c>
      <c r="B12" s="3" t="s">
        <v>0</v>
      </c>
      <c r="C12" s="34">
        <f>$G$3</f>
        <v>150</v>
      </c>
      <c r="D12" s="55">
        <f t="shared" si="0"/>
        <v>1011285.8904109589</v>
      </c>
      <c r="F12" s="51">
        <f t="shared" si="1"/>
        <v>0</v>
      </c>
      <c r="G12" s="3"/>
      <c r="I12" s="57"/>
      <c r="J12" s="3"/>
      <c r="K12" s="3"/>
    </row>
    <row r="13" spans="1:11" ht="15" customHeight="1">
      <c r="A13" s="56">
        <f>DATE(YEAR($D$3),MONTH($D$3)+1,$D$4)</f>
        <v>39882</v>
      </c>
      <c r="B13" s="3" t="s">
        <v>17</v>
      </c>
      <c r="C13" s="34">
        <f>-$B$6-C11-C12</f>
        <v>-13357.895825866375</v>
      </c>
      <c r="D13" s="55">
        <f t="shared" si="0"/>
        <v>997927.9945850925</v>
      </c>
      <c r="F13" s="51">
        <f t="shared" si="1"/>
        <v>9</v>
      </c>
      <c r="G13" s="3">
        <f>COUNTIF($B$9:B13,B13)</f>
        <v>1</v>
      </c>
      <c r="J13" s="3"/>
      <c r="K13" s="3"/>
    </row>
    <row r="14" spans="1:11" ht="15" customHeight="1">
      <c r="A14" s="56">
        <f>DATE(YEAR(A10),MONTH(A10)+2,1-1)</f>
        <v>39903</v>
      </c>
      <c r="B14" s="3" t="s">
        <v>16</v>
      </c>
      <c r="C14" s="34">
        <f>(D10*$B$5/365*F11)+(D11*$B$5/365*F12)+(D12*$B$5/365*F13)+(D13*$B$5/365*F14)</f>
        <v>12768.146626190357</v>
      </c>
      <c r="D14" s="55">
        <f t="shared" si="0"/>
        <v>1010696.1412112829</v>
      </c>
      <c r="F14" s="51">
        <f t="shared" si="1"/>
        <v>21</v>
      </c>
      <c r="J14" s="3"/>
      <c r="K14" s="3"/>
    </row>
    <row r="15" spans="1:11" ht="15" customHeight="1">
      <c r="A15" s="56">
        <f>DATE(YEAR(A11),MONTH(A11)+1,1)</f>
        <v>39904</v>
      </c>
      <c r="B15" s="3" t="str">
        <f aca="true" t="shared" si="2" ref="B15:B78">B11</f>
        <v>Admin Fee</v>
      </c>
      <c r="C15" s="34">
        <f>$G$4</f>
        <v>40</v>
      </c>
      <c r="D15" s="55">
        <f t="shared" si="0"/>
        <v>1010736.1412112829</v>
      </c>
      <c r="F15" s="51">
        <f t="shared" si="1"/>
        <v>1</v>
      </c>
      <c r="J15" s="3"/>
      <c r="K15" s="3"/>
    </row>
    <row r="16" spans="1:11" ht="15" customHeight="1">
      <c r="A16" s="56">
        <f>DATE(YEAR(A12),MONTH(A12)+1,1)</f>
        <v>39904</v>
      </c>
      <c r="B16" s="3" t="str">
        <f t="shared" si="2"/>
        <v>Insurance</v>
      </c>
      <c r="C16" s="34">
        <f>$G$3</f>
        <v>150</v>
      </c>
      <c r="D16" s="55">
        <f t="shared" si="0"/>
        <v>1010886.1412112829</v>
      </c>
      <c r="F16" s="51">
        <f t="shared" si="1"/>
        <v>0</v>
      </c>
      <c r="J16" s="3"/>
      <c r="K16" s="3"/>
    </row>
    <row r="17" spans="1:11" ht="15" customHeight="1">
      <c r="A17" s="56">
        <f>DATE(YEAR(A13),MONTH(A13)+1,$D$4)</f>
        <v>39913</v>
      </c>
      <c r="B17" s="3" t="str">
        <f t="shared" si="2"/>
        <v>Debit Order / Payment</v>
      </c>
      <c r="C17" s="34">
        <f>-$B$6-C15-C16</f>
        <v>-13357.895825866375</v>
      </c>
      <c r="D17" s="55">
        <f t="shared" si="0"/>
        <v>997528.2453854166</v>
      </c>
      <c r="F17" s="51">
        <f t="shared" si="1"/>
        <v>9</v>
      </c>
      <c r="G17" s="3">
        <f>COUNTIF($B$9:B17,B17)</f>
        <v>2</v>
      </c>
      <c r="J17" s="3"/>
      <c r="K17" s="3"/>
    </row>
    <row r="18" spans="1:11" ht="15" customHeight="1">
      <c r="A18" s="56">
        <f>DATE(YEAR(A14),MONTH(A14)+2,1-1)</f>
        <v>39933</v>
      </c>
      <c r="B18" s="3" t="str">
        <f t="shared" si="2"/>
        <v>Interest</v>
      </c>
      <c r="C18" s="34">
        <f>(D14*$B$5/365*F15)+(D15*$B$5/365*F16)+(D16*$B$5/365*F17)+(D17*$B$5/365*F18)</f>
        <v>12353.110816364859</v>
      </c>
      <c r="D18" s="55">
        <f t="shared" si="0"/>
        <v>1009881.3562017814</v>
      </c>
      <c r="F18" s="51">
        <f t="shared" si="1"/>
        <v>20</v>
      </c>
      <c r="J18" s="3"/>
      <c r="K18" s="3"/>
    </row>
    <row r="19" spans="1:11" ht="15" customHeight="1">
      <c r="A19" s="56">
        <f>DATE(YEAR(A15),MONTH(A15)+1,1)</f>
        <v>39934</v>
      </c>
      <c r="B19" s="3" t="str">
        <f t="shared" si="2"/>
        <v>Admin Fee</v>
      </c>
      <c r="C19" s="34">
        <f>$G$4</f>
        <v>40</v>
      </c>
      <c r="D19" s="55">
        <f t="shared" si="0"/>
        <v>1009921.3562017814</v>
      </c>
      <c r="F19" s="51">
        <f t="shared" si="1"/>
        <v>1</v>
      </c>
      <c r="J19" s="3"/>
      <c r="K19" s="3"/>
    </row>
    <row r="20" spans="1:11" ht="15" customHeight="1">
      <c r="A20" s="56">
        <f>DATE(YEAR(A16),MONTH(A16)+1,1)</f>
        <v>39934</v>
      </c>
      <c r="B20" s="3" t="str">
        <f t="shared" si="2"/>
        <v>Insurance</v>
      </c>
      <c r="C20" s="34">
        <f>$G$3</f>
        <v>150</v>
      </c>
      <c r="D20" s="55">
        <f t="shared" si="0"/>
        <v>1010071.3562017814</v>
      </c>
      <c r="F20" s="51">
        <f t="shared" si="1"/>
        <v>0</v>
      </c>
      <c r="J20" s="3"/>
      <c r="K20" s="3"/>
    </row>
    <row r="21" spans="1:11" ht="15" customHeight="1">
      <c r="A21" s="56">
        <f>DATE(YEAR(A17),MONTH(A17)+1,$D$4)</f>
        <v>39943</v>
      </c>
      <c r="B21" s="3" t="str">
        <f t="shared" si="2"/>
        <v>Debit Order / Payment</v>
      </c>
      <c r="C21" s="34">
        <f>-$B$6-C19-C20</f>
        <v>-13357.895825866375</v>
      </c>
      <c r="D21" s="55">
        <f t="shared" si="0"/>
        <v>996713.460375915</v>
      </c>
      <c r="F21" s="51">
        <f t="shared" si="1"/>
        <v>9</v>
      </c>
      <c r="G21" s="3">
        <f>COUNTIF($B$9:B21,B21)</f>
        <v>3</v>
      </c>
      <c r="J21" s="3"/>
      <c r="K21" s="3"/>
    </row>
    <row r="22" spans="1:11" ht="15" customHeight="1">
      <c r="A22" s="56">
        <f>DATE(YEAR(A18),MONTH(A18)+2,1-1)</f>
        <v>39964</v>
      </c>
      <c r="B22" s="3" t="str">
        <f t="shared" si="2"/>
        <v>Interest</v>
      </c>
      <c r="C22" s="34">
        <f>(D18*$B$5/365*F19)+(D19*$B$5/365*F20)+(D20*$B$5/365*F21)+(D21*$B$5/365*F22)</f>
        <v>12752.67379311453</v>
      </c>
      <c r="D22" s="55">
        <f t="shared" si="0"/>
        <v>1009466.1341690295</v>
      </c>
      <c r="F22" s="51">
        <f t="shared" si="1"/>
        <v>21</v>
      </c>
      <c r="J22" s="3"/>
      <c r="K22" s="3"/>
    </row>
    <row r="23" spans="1:11" ht="15" customHeight="1">
      <c r="A23" s="56">
        <f>DATE(YEAR(A19),MONTH(A19)+1,1)</f>
        <v>39965</v>
      </c>
      <c r="B23" s="3" t="str">
        <f t="shared" si="2"/>
        <v>Admin Fee</v>
      </c>
      <c r="C23" s="34">
        <f>$G$4</f>
        <v>40</v>
      </c>
      <c r="D23" s="55">
        <f t="shared" si="0"/>
        <v>1009506.1341690295</v>
      </c>
      <c r="F23" s="51">
        <f t="shared" si="1"/>
        <v>1</v>
      </c>
      <c r="J23" s="3"/>
      <c r="K23" s="3"/>
    </row>
    <row r="24" spans="1:11" ht="15" customHeight="1">
      <c r="A24" s="56">
        <f>DATE(YEAR(A20),MONTH(A20)+1,1)</f>
        <v>39965</v>
      </c>
      <c r="B24" s="3" t="str">
        <f t="shared" si="2"/>
        <v>Insurance</v>
      </c>
      <c r="C24" s="34">
        <f>$G$3</f>
        <v>150</v>
      </c>
      <c r="D24" s="55">
        <f t="shared" si="0"/>
        <v>1009656.1341690295</v>
      </c>
      <c r="F24" s="51">
        <f t="shared" si="1"/>
        <v>0</v>
      </c>
      <c r="J24" s="3"/>
      <c r="K24" s="3"/>
    </row>
    <row r="25" spans="1:11" ht="15" customHeight="1">
      <c r="A25" s="56">
        <f>DATE(YEAR(A21),MONTH(A21)+1,$D$4)</f>
        <v>39974</v>
      </c>
      <c r="B25" s="3" t="str">
        <f t="shared" si="2"/>
        <v>Debit Order / Payment</v>
      </c>
      <c r="C25" s="34">
        <f>-$B$6-C23-C24</f>
        <v>-13357.895825866375</v>
      </c>
      <c r="D25" s="55">
        <f t="shared" si="0"/>
        <v>996298.2383431632</v>
      </c>
      <c r="F25" s="51">
        <f t="shared" si="1"/>
        <v>9</v>
      </c>
      <c r="G25" s="3">
        <f>COUNTIF($B$9:B25,B25)</f>
        <v>4</v>
      </c>
      <c r="J25" s="3"/>
      <c r="K25" s="3"/>
    </row>
    <row r="26" spans="1:11" ht="15" customHeight="1">
      <c r="A26" s="56">
        <f>DATE(YEAR(A22),MONTH(A22)+2,1-1)</f>
        <v>39994</v>
      </c>
      <c r="B26" s="3" t="str">
        <f t="shared" si="2"/>
        <v>Interest</v>
      </c>
      <c r="C26" s="34">
        <f>(D22*$B$5/365*F23)+(D23*$B$5/365*F24)+(D24*$B$5/365*F25)+(D25*$B$5/365*F26)</f>
        <v>12337.946345980914</v>
      </c>
      <c r="D26" s="55">
        <f t="shared" si="0"/>
        <v>1008636.184689144</v>
      </c>
      <c r="F26" s="51">
        <f t="shared" si="1"/>
        <v>20</v>
      </c>
      <c r="J26" s="3"/>
      <c r="K26" s="3"/>
    </row>
    <row r="27" spans="1:11" ht="15" customHeight="1">
      <c r="A27" s="56">
        <f>DATE(YEAR(A23),MONTH(A23)+1,1)</f>
        <v>39995</v>
      </c>
      <c r="B27" s="3" t="str">
        <f t="shared" si="2"/>
        <v>Admin Fee</v>
      </c>
      <c r="C27" s="34">
        <f>$G$4</f>
        <v>40</v>
      </c>
      <c r="D27" s="55">
        <f t="shared" si="0"/>
        <v>1008676.184689144</v>
      </c>
      <c r="F27" s="51">
        <f t="shared" si="1"/>
        <v>1</v>
      </c>
      <c r="J27" s="3"/>
      <c r="K27" s="3"/>
    </row>
    <row r="28" spans="1:11" ht="15" customHeight="1">
      <c r="A28" s="56">
        <f>DATE(YEAR(A24),MONTH(A24)+1,1)</f>
        <v>39995</v>
      </c>
      <c r="B28" s="3" t="str">
        <f t="shared" si="2"/>
        <v>Insurance</v>
      </c>
      <c r="C28" s="34">
        <f>$G$3</f>
        <v>150</v>
      </c>
      <c r="D28" s="55">
        <f t="shared" si="0"/>
        <v>1008826.184689144</v>
      </c>
      <c r="F28" s="51">
        <f t="shared" si="1"/>
        <v>0</v>
      </c>
      <c r="J28" s="3"/>
      <c r="K28" s="3"/>
    </row>
    <row r="29" spans="1:11" ht="15" customHeight="1">
      <c r="A29" s="56">
        <f>DATE(YEAR(A25),MONTH(A25)+1,$D$4)</f>
        <v>40004</v>
      </c>
      <c r="B29" s="3" t="str">
        <f t="shared" si="2"/>
        <v>Debit Order / Payment</v>
      </c>
      <c r="C29" s="34">
        <f>-$B$6-C27-C28</f>
        <v>-13357.895825866375</v>
      </c>
      <c r="D29" s="55">
        <f t="shared" si="0"/>
        <v>995468.2888632776</v>
      </c>
      <c r="F29" s="51">
        <f t="shared" si="1"/>
        <v>9</v>
      </c>
      <c r="G29" s="3">
        <f>COUNTIF($B$9:B29,B29)</f>
        <v>5</v>
      </c>
      <c r="J29" s="3"/>
      <c r="K29" s="3"/>
    </row>
    <row r="30" spans="1:11" ht="15" customHeight="1">
      <c r="A30" s="56">
        <f>DATE(YEAR(A26),MONTH(A26)+2,1-1)</f>
        <v>40025</v>
      </c>
      <c r="B30" s="3" t="str">
        <f t="shared" si="2"/>
        <v>Interest</v>
      </c>
      <c r="C30" s="34">
        <f>(D26*$B$5/365*F27)+(D27*$B$5/365*F28)+(D28*$B$5/365*F29)+(D29*$B$5/365*F30)</f>
        <v>12736.810649186413</v>
      </c>
      <c r="D30" s="55">
        <f t="shared" si="0"/>
        <v>1008205.099512464</v>
      </c>
      <c r="F30" s="51">
        <f t="shared" si="1"/>
        <v>21</v>
      </c>
      <c r="J30" s="3"/>
      <c r="K30" s="3"/>
    </row>
    <row r="31" spans="1:6" ht="15" customHeight="1">
      <c r="A31" s="56">
        <f>DATE(YEAR(A27),MONTH(A27)+1,1)</f>
        <v>40026</v>
      </c>
      <c r="B31" s="3" t="str">
        <f t="shared" si="2"/>
        <v>Admin Fee</v>
      </c>
      <c r="C31" s="34">
        <f>$G$4</f>
        <v>40</v>
      </c>
      <c r="D31" s="55">
        <f t="shared" si="0"/>
        <v>1008245.099512464</v>
      </c>
      <c r="F31" s="51">
        <f t="shared" si="1"/>
        <v>1</v>
      </c>
    </row>
    <row r="32" spans="1:6" ht="15" customHeight="1">
      <c r="A32" s="56">
        <f>DATE(YEAR(A28),MONTH(A28)+1,1)</f>
        <v>40026</v>
      </c>
      <c r="B32" s="3" t="str">
        <f t="shared" si="2"/>
        <v>Insurance</v>
      </c>
      <c r="C32" s="34">
        <f>$G$3</f>
        <v>150</v>
      </c>
      <c r="D32" s="55">
        <f t="shared" si="0"/>
        <v>1008395.099512464</v>
      </c>
      <c r="F32" s="51">
        <f t="shared" si="1"/>
        <v>0</v>
      </c>
    </row>
    <row r="33" spans="1:7" ht="15" customHeight="1">
      <c r="A33" s="56">
        <f>DATE(YEAR(A29),MONTH(A29)+1,$D$4)</f>
        <v>40035</v>
      </c>
      <c r="B33" s="3" t="str">
        <f t="shared" si="2"/>
        <v>Debit Order / Payment</v>
      </c>
      <c r="C33" s="34">
        <f>-$B$6-C31-C32</f>
        <v>-13357.895825866375</v>
      </c>
      <c r="D33" s="55">
        <f t="shared" si="0"/>
        <v>995037.2036865976</v>
      </c>
      <c r="F33" s="51">
        <f t="shared" si="1"/>
        <v>9</v>
      </c>
      <c r="G33" s="3">
        <f>COUNTIF($B$9:B33,B33)</f>
        <v>6</v>
      </c>
    </row>
    <row r="34" spans="1:6" ht="15" customHeight="1">
      <c r="A34" s="56">
        <f>DATE(YEAR(A30),MONTH(A30)+2,1-1)</f>
        <v>40056</v>
      </c>
      <c r="B34" s="3" t="str">
        <f t="shared" si="2"/>
        <v>Interest</v>
      </c>
      <c r="C34" s="34">
        <f>(D30*$B$5/365*F31)+(D31*$B$5/365*F32)+(D32*$B$5/365*F33)+(D33*$B$5/365*F34)</f>
        <v>12731.318742141037</v>
      </c>
      <c r="D34" s="55">
        <f t="shared" si="0"/>
        <v>1007768.5224287387</v>
      </c>
      <c r="F34" s="51">
        <f t="shared" si="1"/>
        <v>21</v>
      </c>
    </row>
    <row r="35" spans="1:6" ht="15" customHeight="1">
      <c r="A35" s="56">
        <f>DATE(YEAR(A31),MONTH(A31)+1,1)</f>
        <v>40057</v>
      </c>
      <c r="B35" s="3" t="str">
        <f t="shared" si="2"/>
        <v>Admin Fee</v>
      </c>
      <c r="C35" s="34">
        <f>$G$4</f>
        <v>40</v>
      </c>
      <c r="D35" s="55">
        <f t="shared" si="0"/>
        <v>1007808.5224287387</v>
      </c>
      <c r="F35" s="51">
        <f t="shared" si="1"/>
        <v>1</v>
      </c>
    </row>
    <row r="36" spans="1:6" ht="15" customHeight="1">
      <c r="A36" s="56">
        <f>DATE(YEAR(A32),MONTH(A32)+1,1)</f>
        <v>40057</v>
      </c>
      <c r="B36" s="3" t="str">
        <f t="shared" si="2"/>
        <v>Insurance</v>
      </c>
      <c r="C36" s="34">
        <f>$G$3</f>
        <v>150</v>
      </c>
      <c r="D36" s="55">
        <f t="shared" si="0"/>
        <v>1007958.5224287387</v>
      </c>
      <c r="F36" s="51">
        <f t="shared" si="1"/>
        <v>0</v>
      </c>
    </row>
    <row r="37" spans="1:7" ht="15" customHeight="1">
      <c r="A37" s="56">
        <f>DATE(YEAR(A33),MONTH(A33)+1,$D$4)</f>
        <v>40066</v>
      </c>
      <c r="B37" s="3" t="str">
        <f t="shared" si="2"/>
        <v>Debit Order / Payment</v>
      </c>
      <c r="C37" s="34">
        <f>-$B$6-C35-C36</f>
        <v>-13357.895825866375</v>
      </c>
      <c r="D37" s="55">
        <f t="shared" si="0"/>
        <v>994600.6266028723</v>
      </c>
      <c r="F37" s="51">
        <f t="shared" si="1"/>
        <v>9</v>
      </c>
      <c r="G37" s="3">
        <f>COUNTIF($B$9:B37,B37)</f>
        <v>7</v>
      </c>
    </row>
    <row r="38" spans="1:6" ht="15" customHeight="1">
      <c r="A38" s="56">
        <f>DATE(YEAR(A34),MONTH(A34)+2,1-1)</f>
        <v>40086</v>
      </c>
      <c r="B38" s="3" t="str">
        <f t="shared" si="2"/>
        <v>Interest</v>
      </c>
      <c r="C38" s="34">
        <f>(D34*$B$5/365*F35)+(D35*$B$5/365*F36)+(D36*$B$5/365*F37)+(D37*$B$5/365*F38)</f>
        <v>12317.016886169109</v>
      </c>
      <c r="D38" s="55">
        <f t="shared" si="0"/>
        <v>1006917.6434890414</v>
      </c>
      <c r="F38" s="51">
        <f t="shared" si="1"/>
        <v>20</v>
      </c>
    </row>
    <row r="39" spans="1:6" ht="15" customHeight="1">
      <c r="A39" s="56">
        <f>DATE(YEAR(A35),MONTH(A35)+1,1)</f>
        <v>40087</v>
      </c>
      <c r="B39" s="3" t="str">
        <f t="shared" si="2"/>
        <v>Admin Fee</v>
      </c>
      <c r="C39" s="34">
        <f>$G$4</f>
        <v>40</v>
      </c>
      <c r="D39" s="55">
        <f t="shared" si="0"/>
        <v>1006957.6434890414</v>
      </c>
      <c r="F39" s="51">
        <f t="shared" si="1"/>
        <v>1</v>
      </c>
    </row>
    <row r="40" spans="1:6" ht="15" customHeight="1">
      <c r="A40" s="56">
        <f>DATE(YEAR(A36),MONTH(A36)+1,1)</f>
        <v>40087</v>
      </c>
      <c r="B40" s="3" t="str">
        <f t="shared" si="2"/>
        <v>Insurance</v>
      </c>
      <c r="C40" s="34">
        <f>$G$3</f>
        <v>150</v>
      </c>
      <c r="D40" s="55">
        <f t="shared" si="0"/>
        <v>1007107.6434890414</v>
      </c>
      <c r="F40" s="51">
        <f t="shared" si="1"/>
        <v>0</v>
      </c>
    </row>
    <row r="41" spans="1:7" ht="15" customHeight="1">
      <c r="A41" s="56">
        <f>DATE(YEAR(A37),MONTH(A37)+1,$D$4)</f>
        <v>40096</v>
      </c>
      <c r="B41" s="3" t="str">
        <f t="shared" si="2"/>
        <v>Debit Order / Payment</v>
      </c>
      <c r="C41" s="34">
        <f>-$B$6-C39-C40</f>
        <v>-13357.895825866375</v>
      </c>
      <c r="D41" s="55">
        <f t="shared" si="0"/>
        <v>993749.747663175</v>
      </c>
      <c r="F41" s="51">
        <f t="shared" si="1"/>
        <v>9</v>
      </c>
      <c r="G41" s="3">
        <f>COUNTIF($B$9:B41,B41)</f>
        <v>8</v>
      </c>
    </row>
    <row r="42" spans="1:6" ht="15" customHeight="1">
      <c r="A42" s="56">
        <f>DATE(YEAR(A38),MONTH(A38)+2,1-1)</f>
        <v>40117</v>
      </c>
      <c r="B42" s="3" t="str">
        <f t="shared" si="2"/>
        <v>Interest</v>
      </c>
      <c r="C42" s="34">
        <f>(D38*$B$5/365*F39)+(D39*$B$5/365*F40)+(D40*$B$5/365*F41)+(D41*$B$5/365*F42)</f>
        <v>12714.91690513031</v>
      </c>
      <c r="D42" s="55">
        <f t="shared" si="0"/>
        <v>1006464.6645683052</v>
      </c>
      <c r="F42" s="51">
        <f t="shared" si="1"/>
        <v>21</v>
      </c>
    </row>
    <row r="43" spans="1:6" ht="15" customHeight="1">
      <c r="A43" s="56">
        <f>DATE(YEAR(A39),MONTH(A39)+1,1)</f>
        <v>40118</v>
      </c>
      <c r="B43" s="3" t="str">
        <f t="shared" si="2"/>
        <v>Admin Fee</v>
      </c>
      <c r="C43" s="34">
        <f>$G$4</f>
        <v>40</v>
      </c>
      <c r="D43" s="55">
        <f t="shared" si="0"/>
        <v>1006504.6645683052</v>
      </c>
      <c r="F43" s="51">
        <f t="shared" si="1"/>
        <v>1</v>
      </c>
    </row>
    <row r="44" spans="1:6" ht="15" customHeight="1">
      <c r="A44" s="56">
        <f>DATE(YEAR(A40),MONTH(A40)+1,1)</f>
        <v>40118</v>
      </c>
      <c r="B44" s="3" t="str">
        <f t="shared" si="2"/>
        <v>Insurance</v>
      </c>
      <c r="C44" s="34">
        <f>$G$3</f>
        <v>150</v>
      </c>
      <c r="D44" s="55">
        <f t="shared" si="0"/>
        <v>1006654.6645683052</v>
      </c>
      <c r="F44" s="51">
        <f t="shared" si="1"/>
        <v>0</v>
      </c>
    </row>
    <row r="45" spans="1:7" ht="15" customHeight="1">
      <c r="A45" s="56">
        <f>DATE(YEAR(A41),MONTH(A41)+1,$D$4)</f>
        <v>40127</v>
      </c>
      <c r="B45" s="3" t="str">
        <f t="shared" si="2"/>
        <v>Debit Order / Payment</v>
      </c>
      <c r="C45" s="34">
        <f>-$B$6-C43-C44</f>
        <v>-13357.895825866375</v>
      </c>
      <c r="D45" s="55">
        <f t="shared" si="0"/>
        <v>993296.7687424389</v>
      </c>
      <c r="F45" s="51">
        <f t="shared" si="1"/>
        <v>9</v>
      </c>
      <c r="G45" s="3">
        <f>COUNTIF($B$9:B45,B45)</f>
        <v>9</v>
      </c>
    </row>
    <row r="46" spans="1:6" ht="15" customHeight="1">
      <c r="A46" s="56">
        <f>DATE(YEAR(A42),MONTH(A42)+2,1-1)</f>
        <v>40147</v>
      </c>
      <c r="B46" s="3" t="str">
        <f t="shared" si="2"/>
        <v>Interest</v>
      </c>
      <c r="C46" s="34">
        <f>(D42*$B$5/365*F43)+(D43*$B$5/365*F44)+(D44*$B$5/365*F45)+(D45*$B$5/365*F46)</f>
        <v>12300.941926245956</v>
      </c>
      <c r="D46" s="55">
        <f t="shared" si="0"/>
        <v>1005597.7106686848</v>
      </c>
      <c r="F46" s="51">
        <f t="shared" si="1"/>
        <v>20</v>
      </c>
    </row>
    <row r="47" spans="1:6" ht="15" customHeight="1">
      <c r="A47" s="56">
        <f>DATE(YEAR(A43),MONTH(A43)+1,1)</f>
        <v>40148</v>
      </c>
      <c r="B47" s="3" t="str">
        <f t="shared" si="2"/>
        <v>Admin Fee</v>
      </c>
      <c r="C47" s="34">
        <f>$G$4</f>
        <v>40</v>
      </c>
      <c r="D47" s="55">
        <f t="shared" si="0"/>
        <v>1005637.7106686848</v>
      </c>
      <c r="F47" s="51">
        <f t="shared" si="1"/>
        <v>1</v>
      </c>
    </row>
    <row r="48" spans="1:6" ht="15" customHeight="1">
      <c r="A48" s="56">
        <f>DATE(YEAR(A44),MONTH(A44)+1,1)</f>
        <v>40148</v>
      </c>
      <c r="B48" s="3" t="str">
        <f t="shared" si="2"/>
        <v>Insurance</v>
      </c>
      <c r="C48" s="34">
        <f>$G$3</f>
        <v>150</v>
      </c>
      <c r="D48" s="55">
        <f t="shared" si="0"/>
        <v>1005787.7106686848</v>
      </c>
      <c r="F48" s="51">
        <f t="shared" si="1"/>
        <v>0</v>
      </c>
    </row>
    <row r="49" spans="1:7" ht="15" customHeight="1">
      <c r="A49" s="56">
        <f>DATE(YEAR(A45),MONTH(A45)+1,$D$4)</f>
        <v>40157</v>
      </c>
      <c r="B49" s="3" t="str">
        <f t="shared" si="2"/>
        <v>Debit Order / Payment</v>
      </c>
      <c r="C49" s="34">
        <f>-$B$6-C47-C48</f>
        <v>-13357.895825866375</v>
      </c>
      <c r="D49" s="55">
        <f t="shared" si="0"/>
        <v>992429.8148428184</v>
      </c>
      <c r="F49" s="51">
        <f t="shared" si="1"/>
        <v>9</v>
      </c>
      <c r="G49" s="3">
        <f>COUNTIF($B$9:B49,B49)</f>
        <v>10</v>
      </c>
    </row>
    <row r="50" spans="1:6" ht="15" customHeight="1">
      <c r="A50" s="56">
        <f>DATE(YEAR(A46),MONTH(A46)+2,1-1)</f>
        <v>40178</v>
      </c>
      <c r="B50" s="3" t="str">
        <f t="shared" si="2"/>
        <v>Interest</v>
      </c>
      <c r="C50" s="34">
        <f>(D46*$B$5/365*F47)+(D47*$B$5/365*F48)+(D48*$B$5/365*F49)+(D49*$B$5/365*F50)</f>
        <v>12698.101322624396</v>
      </c>
      <c r="D50" s="55">
        <f t="shared" si="0"/>
        <v>1005127.9161654428</v>
      </c>
      <c r="F50" s="51">
        <f t="shared" si="1"/>
        <v>21</v>
      </c>
    </row>
    <row r="51" spans="1:6" ht="15" customHeight="1">
      <c r="A51" s="56">
        <f>DATE(YEAR(A47),MONTH(A47)+1,1)</f>
        <v>40179</v>
      </c>
      <c r="B51" s="3" t="str">
        <f t="shared" si="2"/>
        <v>Admin Fee</v>
      </c>
      <c r="C51" s="34">
        <f>$G$4</f>
        <v>40</v>
      </c>
      <c r="D51" s="55">
        <f t="shared" si="0"/>
        <v>1005167.9161654428</v>
      </c>
      <c r="F51" s="51">
        <f t="shared" si="1"/>
        <v>1</v>
      </c>
    </row>
    <row r="52" spans="1:6" ht="15" customHeight="1">
      <c r="A52" s="56">
        <f>DATE(YEAR(A48),MONTH(A48)+1,1)</f>
        <v>40179</v>
      </c>
      <c r="B52" s="3" t="str">
        <f t="shared" si="2"/>
        <v>Insurance</v>
      </c>
      <c r="C52" s="34">
        <f>$G$3</f>
        <v>150</v>
      </c>
      <c r="D52" s="55">
        <f t="shared" si="0"/>
        <v>1005317.9161654428</v>
      </c>
      <c r="F52" s="51">
        <f t="shared" si="1"/>
        <v>0</v>
      </c>
    </row>
    <row r="53" spans="1:7" ht="15" customHeight="1">
      <c r="A53" s="56">
        <f>DATE(YEAR(A49),MONTH(A49)+1,$D$4)</f>
        <v>40188</v>
      </c>
      <c r="B53" s="3" t="str">
        <f t="shared" si="2"/>
        <v>Debit Order / Payment</v>
      </c>
      <c r="C53" s="34">
        <f>-$B$6-C51-C52</f>
        <v>-13357.895825866375</v>
      </c>
      <c r="D53" s="55">
        <f t="shared" si="0"/>
        <v>991960.0203395764</v>
      </c>
      <c r="F53" s="51">
        <f t="shared" si="1"/>
        <v>9</v>
      </c>
      <c r="G53" s="3">
        <f>COUNTIF($B$9:B53,B53)</f>
        <v>11</v>
      </c>
    </row>
    <row r="54" spans="1:6" ht="15" customHeight="1">
      <c r="A54" s="56">
        <f>DATE(YEAR(A50),MONTH(A50)+2,1-1)</f>
        <v>40209</v>
      </c>
      <c r="B54" s="3" t="str">
        <f t="shared" si="2"/>
        <v>Interest</v>
      </c>
      <c r="C54" s="34">
        <f>(D50*$B$5/365*F51)+(D51*$B$5/365*F52)+(D52*$B$5/365*F53)+(D53*$B$5/365*F54)</f>
        <v>12692.116269363916</v>
      </c>
      <c r="D54" s="55">
        <f t="shared" si="0"/>
        <v>1004652.1366089403</v>
      </c>
      <c r="F54" s="51">
        <f t="shared" si="1"/>
        <v>21</v>
      </c>
    </row>
    <row r="55" spans="1:6" ht="15" customHeight="1">
      <c r="A55" s="56">
        <f>DATE(YEAR(A51),MONTH(A51)+1,1)</f>
        <v>40210</v>
      </c>
      <c r="B55" s="3" t="str">
        <f t="shared" si="2"/>
        <v>Admin Fee</v>
      </c>
      <c r="C55" s="34">
        <f>$G$4</f>
        <v>40</v>
      </c>
      <c r="D55" s="55">
        <f t="shared" si="0"/>
        <v>1004692.1366089403</v>
      </c>
      <c r="F55" s="51">
        <f t="shared" si="1"/>
        <v>1</v>
      </c>
    </row>
    <row r="56" spans="1:6" ht="15" customHeight="1">
      <c r="A56" s="56">
        <f>DATE(YEAR(A52),MONTH(A52)+1,1)</f>
        <v>40210</v>
      </c>
      <c r="B56" s="3" t="str">
        <f t="shared" si="2"/>
        <v>Insurance</v>
      </c>
      <c r="C56" s="34">
        <f>$G$3</f>
        <v>150</v>
      </c>
      <c r="D56" s="55">
        <f t="shared" si="0"/>
        <v>1004842.1366089403</v>
      </c>
      <c r="F56" s="51">
        <f t="shared" si="1"/>
        <v>0</v>
      </c>
    </row>
    <row r="57" spans="1:7" ht="15" customHeight="1">
      <c r="A57" s="56">
        <f>DATE(YEAR(A53),MONTH(A53)+1,$D$4)</f>
        <v>40219</v>
      </c>
      <c r="B57" s="3" t="str">
        <f t="shared" si="2"/>
        <v>Debit Order / Payment</v>
      </c>
      <c r="C57" s="34">
        <f>-$B$6-C55-C56</f>
        <v>-13357.895825866375</v>
      </c>
      <c r="D57" s="55">
        <f t="shared" si="0"/>
        <v>991484.2407830739</v>
      </c>
      <c r="F57" s="51">
        <f t="shared" si="1"/>
        <v>9</v>
      </c>
      <c r="G57" s="3">
        <f>COUNTIF($B$9:B57,B57)</f>
        <v>12</v>
      </c>
    </row>
    <row r="58" spans="1:6" ht="15" customHeight="1">
      <c r="A58" s="56">
        <f>DATE(YEAR(A54),MONTH(A54)+2,1-1)</f>
        <v>40237</v>
      </c>
      <c r="B58" s="3" t="str">
        <f t="shared" si="2"/>
        <v>Interest</v>
      </c>
      <c r="C58" s="34">
        <f>(D54*$B$5/365*F55)+(D55*$B$5/365*F56)+(D56*$B$5/365*F57)+(D57*$B$5/365*F58)</f>
        <v>11463.67713706222</v>
      </c>
      <c r="D58" s="55">
        <f t="shared" si="0"/>
        <v>1002947.9179201361</v>
      </c>
      <c r="F58" s="51">
        <f t="shared" si="1"/>
        <v>18</v>
      </c>
    </row>
    <row r="59" spans="1:6" ht="15" customHeight="1">
      <c r="A59" s="56">
        <f>DATE(YEAR(A55),MONTH(A55)+1,1)</f>
        <v>40238</v>
      </c>
      <c r="B59" s="3" t="str">
        <f t="shared" si="2"/>
        <v>Admin Fee</v>
      </c>
      <c r="C59" s="34">
        <f>$G$4</f>
        <v>40</v>
      </c>
      <c r="D59" s="55">
        <f t="shared" si="0"/>
        <v>1002987.9179201361</v>
      </c>
      <c r="F59" s="51">
        <f t="shared" si="1"/>
        <v>1</v>
      </c>
    </row>
    <row r="60" spans="1:6" ht="15" customHeight="1">
      <c r="A60" s="56">
        <f>DATE(YEAR(A56),MONTH(A56)+1,1)</f>
        <v>40238</v>
      </c>
      <c r="B60" s="3" t="str">
        <f t="shared" si="2"/>
        <v>Insurance</v>
      </c>
      <c r="C60" s="34">
        <f>$G$3</f>
        <v>150</v>
      </c>
      <c r="D60" s="55">
        <f t="shared" si="0"/>
        <v>1003137.9179201361</v>
      </c>
      <c r="F60" s="51">
        <f t="shared" si="1"/>
        <v>0</v>
      </c>
    </row>
    <row r="61" spans="1:7" ht="15" customHeight="1">
      <c r="A61" s="56">
        <f>DATE(YEAR(A57),MONTH(A57)+1,$D$4)</f>
        <v>40247</v>
      </c>
      <c r="B61" s="3" t="str">
        <f t="shared" si="2"/>
        <v>Debit Order / Payment</v>
      </c>
      <c r="C61" s="34">
        <f>-$B$6-C59-C60</f>
        <v>-13357.895825866375</v>
      </c>
      <c r="D61" s="55">
        <f t="shared" si="0"/>
        <v>989780.0220942697</v>
      </c>
      <c r="F61" s="51">
        <f t="shared" si="1"/>
        <v>9</v>
      </c>
      <c r="G61" s="3">
        <f>COUNTIF($B$9:B61,B61)</f>
        <v>13</v>
      </c>
    </row>
    <row r="62" spans="1:6" ht="15" customHeight="1">
      <c r="A62" s="56">
        <f>DATE(YEAR(A58),MONTH(A58)+2,1-1)</f>
        <v>40268</v>
      </c>
      <c r="B62" s="3" t="str">
        <f t="shared" si="2"/>
        <v>Interest</v>
      </c>
      <c r="C62" s="34">
        <f>(D58*$B$5/365*F59)+(D59*$B$5/365*F60)+(D60*$B$5/365*F61)+(D61*$B$5/365*F62)</f>
        <v>12664.343688978504</v>
      </c>
      <c r="D62" s="55">
        <f t="shared" si="0"/>
        <v>1002444.3657832482</v>
      </c>
      <c r="F62" s="51">
        <f t="shared" si="1"/>
        <v>21</v>
      </c>
    </row>
    <row r="63" spans="1:6" ht="15" customHeight="1">
      <c r="A63" s="56">
        <f>DATE(YEAR(A59),MONTH(A59)+1,1)</f>
        <v>40269</v>
      </c>
      <c r="B63" s="3" t="str">
        <f t="shared" si="2"/>
        <v>Admin Fee</v>
      </c>
      <c r="C63" s="34">
        <f>$G$4</f>
        <v>40</v>
      </c>
      <c r="D63" s="55">
        <f t="shared" si="0"/>
        <v>1002484.3657832482</v>
      </c>
      <c r="F63" s="51">
        <f t="shared" si="1"/>
        <v>1</v>
      </c>
    </row>
    <row r="64" spans="1:6" ht="15" customHeight="1">
      <c r="A64" s="56">
        <f>DATE(YEAR(A60),MONTH(A60)+1,1)</f>
        <v>40269</v>
      </c>
      <c r="B64" s="3" t="str">
        <f t="shared" si="2"/>
        <v>Insurance</v>
      </c>
      <c r="C64" s="34">
        <f>$G$3</f>
        <v>150</v>
      </c>
      <c r="D64" s="55">
        <f t="shared" si="0"/>
        <v>1002634.3657832482</v>
      </c>
      <c r="F64" s="51">
        <f t="shared" si="1"/>
        <v>0</v>
      </c>
    </row>
    <row r="65" spans="1:7" ht="15" customHeight="1">
      <c r="A65" s="56">
        <f>DATE(YEAR(A61),MONTH(A61)+1,$D$4)</f>
        <v>40278</v>
      </c>
      <c r="B65" s="3" t="str">
        <f t="shared" si="2"/>
        <v>Debit Order / Payment</v>
      </c>
      <c r="C65" s="34">
        <f>-$B$6-C63-C64</f>
        <v>-13357.895825866375</v>
      </c>
      <c r="D65" s="55">
        <f t="shared" si="0"/>
        <v>989276.4699573818</v>
      </c>
      <c r="F65" s="51">
        <f t="shared" si="1"/>
        <v>9</v>
      </c>
      <c r="G65" s="3">
        <f>COUNTIF($B$9:B65,B65)</f>
        <v>14</v>
      </c>
    </row>
    <row r="66" spans="1:6" ht="15" customHeight="1">
      <c r="A66" s="56">
        <f>DATE(YEAR(A62),MONTH(A62)+2,1-1)</f>
        <v>40298</v>
      </c>
      <c r="B66" s="3" t="str">
        <f t="shared" si="2"/>
        <v>Interest</v>
      </c>
      <c r="C66" s="34">
        <f>(D62*$B$5/365*F63)+(D63*$B$5/365*F64)+(D64*$B$5/365*F65)+(D65*$B$5/365*F66)</f>
        <v>12251.376598758954</v>
      </c>
      <c r="D66" s="55">
        <f t="shared" si="0"/>
        <v>1001527.8465561408</v>
      </c>
      <c r="F66" s="51">
        <f t="shared" si="1"/>
        <v>20</v>
      </c>
    </row>
    <row r="67" spans="1:6" ht="15" customHeight="1">
      <c r="A67" s="56">
        <f>DATE(YEAR(A63),MONTH(A63)+1,1)</f>
        <v>40299</v>
      </c>
      <c r="B67" s="3" t="str">
        <f t="shared" si="2"/>
        <v>Admin Fee</v>
      </c>
      <c r="C67" s="34">
        <f>$G$4</f>
        <v>40</v>
      </c>
      <c r="D67" s="55">
        <f t="shared" si="0"/>
        <v>1001567.8465561408</v>
      </c>
      <c r="F67" s="51">
        <f t="shared" si="1"/>
        <v>1</v>
      </c>
    </row>
    <row r="68" spans="1:6" ht="15" customHeight="1">
      <c r="A68" s="56">
        <f>DATE(YEAR(A64),MONTH(A64)+1,1)</f>
        <v>40299</v>
      </c>
      <c r="B68" s="3" t="str">
        <f t="shared" si="2"/>
        <v>Insurance</v>
      </c>
      <c r="C68" s="34">
        <f>$G$3</f>
        <v>150</v>
      </c>
      <c r="D68" s="55">
        <f t="shared" si="0"/>
        <v>1001717.8465561408</v>
      </c>
      <c r="F68" s="51">
        <f t="shared" si="1"/>
        <v>0</v>
      </c>
    </row>
    <row r="69" spans="1:7" ht="15" customHeight="1">
      <c r="A69" s="56">
        <f>DATE(YEAR(A65),MONTH(A65)+1,$D$4)</f>
        <v>40308</v>
      </c>
      <c r="B69" s="3" t="str">
        <f t="shared" si="2"/>
        <v>Debit Order / Payment</v>
      </c>
      <c r="C69" s="34">
        <f>-$B$6-C67-C68</f>
        <v>-13357.895825866375</v>
      </c>
      <c r="D69" s="55">
        <f t="shared" si="0"/>
        <v>988359.9507302744</v>
      </c>
      <c r="F69" s="51">
        <f t="shared" si="1"/>
        <v>9</v>
      </c>
      <c r="G69" s="3">
        <f>COUNTIF($B$9:B69,B69)</f>
        <v>15</v>
      </c>
    </row>
    <row r="70" spans="1:6" ht="15" customHeight="1">
      <c r="A70" s="56">
        <f>DATE(YEAR(A66),MONTH(A66)+2,1-1)</f>
        <v>40329</v>
      </c>
      <c r="B70" s="3" t="str">
        <f t="shared" si="2"/>
        <v>Interest</v>
      </c>
      <c r="C70" s="34">
        <f>(D66*$B$5/365*F67)+(D67*$B$5/365*F68)+(D68*$B$5/365*F69)+(D69*$B$5/365*F70)</f>
        <v>12646.252368861851</v>
      </c>
      <c r="D70" s="55">
        <f t="shared" si="0"/>
        <v>1001006.2030991362</v>
      </c>
      <c r="F70" s="51">
        <f t="shared" si="1"/>
        <v>21</v>
      </c>
    </row>
    <row r="71" spans="1:6" ht="15" customHeight="1">
      <c r="A71" s="56">
        <f>DATE(YEAR(A67),MONTH(A67)+1,1)</f>
        <v>40330</v>
      </c>
      <c r="B71" s="3" t="str">
        <f t="shared" si="2"/>
        <v>Admin Fee</v>
      </c>
      <c r="C71" s="34">
        <f>$G$4</f>
        <v>40</v>
      </c>
      <c r="D71" s="55">
        <f t="shared" si="0"/>
        <v>1001046.2030991362</v>
      </c>
      <c r="F71" s="51">
        <f t="shared" si="1"/>
        <v>1</v>
      </c>
    </row>
    <row r="72" spans="1:6" ht="15" customHeight="1">
      <c r="A72" s="56">
        <f>DATE(YEAR(A68),MONTH(A68)+1,1)</f>
        <v>40330</v>
      </c>
      <c r="B72" s="3" t="str">
        <f t="shared" si="2"/>
        <v>Insurance</v>
      </c>
      <c r="C72" s="34">
        <f>$G$3</f>
        <v>150</v>
      </c>
      <c r="D72" s="55">
        <f t="shared" si="0"/>
        <v>1001196.2030991362</v>
      </c>
      <c r="F72" s="51">
        <f t="shared" si="1"/>
        <v>0</v>
      </c>
    </row>
    <row r="73" spans="1:7" ht="15" customHeight="1">
      <c r="A73" s="56">
        <f>DATE(YEAR(A69),MONTH(A69)+1,$D$4)</f>
        <v>40339</v>
      </c>
      <c r="B73" s="3" t="str">
        <f t="shared" si="2"/>
        <v>Debit Order / Payment</v>
      </c>
      <c r="C73" s="34">
        <f>-$B$6-C71-C72</f>
        <v>-13357.895825866375</v>
      </c>
      <c r="D73" s="55">
        <f t="shared" si="0"/>
        <v>987838.3072732699</v>
      </c>
      <c r="F73" s="51">
        <f t="shared" si="1"/>
        <v>9</v>
      </c>
      <c r="G73" s="3">
        <f>COUNTIF($B$9:B73,B73)</f>
        <v>16</v>
      </c>
    </row>
    <row r="74" spans="1:6" ht="15" customHeight="1">
      <c r="A74" s="56">
        <f>DATE(YEAR(A70),MONTH(A70)+2,1-1)</f>
        <v>40359</v>
      </c>
      <c r="B74" s="3" t="str">
        <f t="shared" si="2"/>
        <v>Interest</v>
      </c>
      <c r="C74" s="34">
        <f>(D70*$B$5/365*F71)+(D71*$B$5/365*F72)+(D72*$B$5/365*F73)+(D73*$B$5/365*F74)</f>
        <v>12233.645825941134</v>
      </c>
      <c r="D74" s="55">
        <f aca="true" t="shared" si="3" ref="D74:D137">D73+C74</f>
        <v>1000071.953099211</v>
      </c>
      <c r="F74" s="51">
        <f aca="true" t="shared" si="4" ref="F74:F137">A74-A73</f>
        <v>20</v>
      </c>
    </row>
    <row r="75" spans="1:6" ht="15" customHeight="1">
      <c r="A75" s="56">
        <f>DATE(YEAR(A71),MONTH(A71)+1,1)</f>
        <v>40360</v>
      </c>
      <c r="B75" s="3" t="str">
        <f t="shared" si="2"/>
        <v>Admin Fee</v>
      </c>
      <c r="C75" s="34">
        <f>$G$4</f>
        <v>40</v>
      </c>
      <c r="D75" s="55">
        <f t="shared" si="3"/>
        <v>1000111.953099211</v>
      </c>
      <c r="F75" s="51">
        <f t="shared" si="4"/>
        <v>1</v>
      </c>
    </row>
    <row r="76" spans="1:6" ht="15" customHeight="1">
      <c r="A76" s="56">
        <f>DATE(YEAR(A72),MONTH(A72)+1,1)</f>
        <v>40360</v>
      </c>
      <c r="B76" s="3" t="str">
        <f t="shared" si="2"/>
        <v>Insurance</v>
      </c>
      <c r="C76" s="34">
        <f>$G$3</f>
        <v>150</v>
      </c>
      <c r="D76" s="55">
        <f t="shared" si="3"/>
        <v>1000261.953099211</v>
      </c>
      <c r="F76" s="51">
        <f t="shared" si="4"/>
        <v>0</v>
      </c>
    </row>
    <row r="77" spans="1:7" ht="15" customHeight="1">
      <c r="A77" s="56">
        <f>DATE(YEAR(A73),MONTH(A73)+1,$D$4)</f>
        <v>40369</v>
      </c>
      <c r="B77" s="3" t="str">
        <f t="shared" si="2"/>
        <v>Debit Order / Payment</v>
      </c>
      <c r="C77" s="34">
        <f>-$B$6-C75-C76</f>
        <v>-13357.895825866375</v>
      </c>
      <c r="D77" s="55">
        <f t="shared" si="3"/>
        <v>986904.0572733446</v>
      </c>
      <c r="F77" s="51">
        <f t="shared" si="4"/>
        <v>9</v>
      </c>
      <c r="G77" s="3">
        <f>COUNTIF($B$9:B77,B77)</f>
        <v>17</v>
      </c>
    </row>
    <row r="78" spans="1:6" ht="15" customHeight="1">
      <c r="A78" s="56">
        <f>DATE(YEAR(A74),MONTH(A74)+2,1-1)</f>
        <v>40390</v>
      </c>
      <c r="B78" s="3" t="str">
        <f t="shared" si="2"/>
        <v>Interest</v>
      </c>
      <c r="C78" s="34">
        <f>(D74*$B$5/365*F75)+(D75*$B$5/365*F76)+(D76*$B$5/365*F77)+(D77*$B$5/365*F78)</f>
        <v>12627.704685095483</v>
      </c>
      <c r="D78" s="55">
        <f t="shared" si="3"/>
        <v>999531.7619584401</v>
      </c>
      <c r="F78" s="51">
        <f t="shared" si="4"/>
        <v>21</v>
      </c>
    </row>
    <row r="79" spans="1:6" ht="15" customHeight="1">
      <c r="A79" s="56">
        <f>DATE(YEAR(A75),MONTH(A75)+1,1)</f>
        <v>40391</v>
      </c>
      <c r="B79" s="3" t="str">
        <f aca="true" t="shared" si="5" ref="B79:B142">B75</f>
        <v>Admin Fee</v>
      </c>
      <c r="C79" s="34">
        <f>$G$4</f>
        <v>40</v>
      </c>
      <c r="D79" s="55">
        <f t="shared" si="3"/>
        <v>999571.7619584401</v>
      </c>
      <c r="F79" s="51">
        <f t="shared" si="4"/>
        <v>1</v>
      </c>
    </row>
    <row r="80" spans="1:6" ht="15" customHeight="1">
      <c r="A80" s="56">
        <f>DATE(YEAR(A76),MONTH(A76)+1,1)</f>
        <v>40391</v>
      </c>
      <c r="B80" s="3" t="str">
        <f t="shared" si="5"/>
        <v>Insurance</v>
      </c>
      <c r="C80" s="34">
        <f>$G$3</f>
        <v>150</v>
      </c>
      <c r="D80" s="55">
        <f t="shared" si="3"/>
        <v>999721.7619584401</v>
      </c>
      <c r="F80" s="51">
        <f t="shared" si="4"/>
        <v>0</v>
      </c>
    </row>
    <row r="81" spans="1:7" ht="15" customHeight="1">
      <c r="A81" s="56">
        <f>DATE(YEAR(A77),MONTH(A77)+1,$D$4)</f>
        <v>40400</v>
      </c>
      <c r="B81" s="3" t="str">
        <f t="shared" si="5"/>
        <v>Debit Order / Payment</v>
      </c>
      <c r="C81" s="34">
        <f>-$B$6-C79-C80</f>
        <v>-13357.895825866375</v>
      </c>
      <c r="D81" s="55">
        <f t="shared" si="3"/>
        <v>986363.8661325737</v>
      </c>
      <c r="F81" s="51">
        <f t="shared" si="4"/>
        <v>9</v>
      </c>
      <c r="G81" s="3">
        <f>COUNTIF($B$9:B81,B81)</f>
        <v>18</v>
      </c>
    </row>
    <row r="82" spans="1:6" ht="15" customHeight="1">
      <c r="A82" s="56">
        <f>DATE(YEAR(A78),MONTH(A78)+2,1-1)</f>
        <v>40421</v>
      </c>
      <c r="B82" s="3" t="str">
        <f t="shared" si="5"/>
        <v>Interest</v>
      </c>
      <c r="C82" s="34">
        <f>(D78*$B$5/365*F79)+(D79*$B$5/365*F80)+(D80*$B$5/365*F81)+(D81*$B$5/365*F82)</f>
        <v>12620.822797959638</v>
      </c>
      <c r="D82" s="55">
        <f t="shared" si="3"/>
        <v>998984.6889305334</v>
      </c>
      <c r="F82" s="51">
        <f t="shared" si="4"/>
        <v>21</v>
      </c>
    </row>
    <row r="83" spans="1:6" ht="15" customHeight="1">
      <c r="A83" s="56">
        <f>DATE(YEAR(A79),MONTH(A79)+1,1)</f>
        <v>40422</v>
      </c>
      <c r="B83" s="3" t="str">
        <f t="shared" si="5"/>
        <v>Admin Fee</v>
      </c>
      <c r="C83" s="34">
        <f>$G$4</f>
        <v>40</v>
      </c>
      <c r="D83" s="55">
        <f t="shared" si="3"/>
        <v>999024.6889305334</v>
      </c>
      <c r="F83" s="51">
        <f t="shared" si="4"/>
        <v>1</v>
      </c>
    </row>
    <row r="84" spans="1:6" ht="15" customHeight="1">
      <c r="A84" s="56">
        <f>DATE(YEAR(A80),MONTH(A80)+1,1)</f>
        <v>40422</v>
      </c>
      <c r="B84" s="3" t="str">
        <f t="shared" si="5"/>
        <v>Insurance</v>
      </c>
      <c r="C84" s="34">
        <f>$G$3</f>
        <v>150</v>
      </c>
      <c r="D84" s="55">
        <f t="shared" si="3"/>
        <v>999174.6889305334</v>
      </c>
      <c r="F84" s="51">
        <f t="shared" si="4"/>
        <v>0</v>
      </c>
    </row>
    <row r="85" spans="1:7" ht="15" customHeight="1">
      <c r="A85" s="56">
        <f>DATE(YEAR(A81),MONTH(A81)+1,$D$4)</f>
        <v>40431</v>
      </c>
      <c r="B85" s="3" t="str">
        <f t="shared" si="5"/>
        <v>Debit Order / Payment</v>
      </c>
      <c r="C85" s="34">
        <f>-$B$6-C83-C84</f>
        <v>-13357.895825866375</v>
      </c>
      <c r="D85" s="55">
        <f t="shared" si="3"/>
        <v>985816.793104667</v>
      </c>
      <c r="F85" s="51">
        <f t="shared" si="4"/>
        <v>9</v>
      </c>
      <c r="G85" s="3">
        <f>COUNTIF($B$9:B85,B85)</f>
        <v>19</v>
      </c>
    </row>
    <row r="86" spans="1:6" ht="15" customHeight="1">
      <c r="A86" s="56">
        <f>DATE(YEAR(A82),MONTH(A82)+2,1-1)</f>
        <v>40451</v>
      </c>
      <c r="B86" s="3" t="str">
        <f t="shared" si="5"/>
        <v>Interest</v>
      </c>
      <c r="C86" s="34">
        <f>(D82*$B$5/365*F83)+(D83*$B$5/365*F84)+(D84*$B$5/365*F85)+(D85*$B$5/365*F86)</f>
        <v>12208.723048520002</v>
      </c>
      <c r="D86" s="55">
        <f t="shared" si="3"/>
        <v>998025.516153187</v>
      </c>
      <c r="F86" s="51">
        <f t="shared" si="4"/>
        <v>20</v>
      </c>
    </row>
    <row r="87" spans="1:6" ht="15" customHeight="1">
      <c r="A87" s="56">
        <f>DATE(YEAR(A83),MONTH(A83)+1,1)</f>
        <v>40452</v>
      </c>
      <c r="B87" s="3" t="str">
        <f t="shared" si="5"/>
        <v>Admin Fee</v>
      </c>
      <c r="C87" s="34">
        <f>$G$4</f>
        <v>40</v>
      </c>
      <c r="D87" s="55">
        <f t="shared" si="3"/>
        <v>998065.516153187</v>
      </c>
      <c r="F87" s="51">
        <f t="shared" si="4"/>
        <v>1</v>
      </c>
    </row>
    <row r="88" spans="1:6" ht="15" customHeight="1">
      <c r="A88" s="56">
        <f>DATE(YEAR(A84),MONTH(A84)+1,1)</f>
        <v>40452</v>
      </c>
      <c r="B88" s="3" t="str">
        <f t="shared" si="5"/>
        <v>Insurance</v>
      </c>
      <c r="C88" s="34">
        <f>$G$3</f>
        <v>150</v>
      </c>
      <c r="D88" s="55">
        <f t="shared" si="3"/>
        <v>998215.516153187</v>
      </c>
      <c r="F88" s="51">
        <f t="shared" si="4"/>
        <v>0</v>
      </c>
    </row>
    <row r="89" spans="1:7" ht="15" customHeight="1">
      <c r="A89" s="56">
        <f>DATE(YEAR(A85),MONTH(A85)+1,$D$4)</f>
        <v>40461</v>
      </c>
      <c r="B89" s="3" t="str">
        <f t="shared" si="5"/>
        <v>Debit Order / Payment</v>
      </c>
      <c r="C89" s="34">
        <f>-$B$6-C87-C88</f>
        <v>-13357.895825866375</v>
      </c>
      <c r="D89" s="55">
        <f t="shared" si="3"/>
        <v>984857.6203273206</v>
      </c>
      <c r="F89" s="51">
        <f t="shared" si="4"/>
        <v>9</v>
      </c>
      <c r="G89" s="3">
        <f>COUNTIF($B$9:B89,B89)</f>
        <v>20</v>
      </c>
    </row>
    <row r="90" spans="1:6" ht="15" customHeight="1">
      <c r="A90" s="56">
        <f>DATE(YEAR(A86),MONTH(A86)+2,1-1)</f>
        <v>40482</v>
      </c>
      <c r="B90" s="3" t="str">
        <f t="shared" si="5"/>
        <v>Interest</v>
      </c>
      <c r="C90" s="34">
        <f>(D86*$B$5/365*F87)+(D87*$B$5/365*F88)+(D88*$B$5/365*F89)+(D89*$B$5/365*F90)</f>
        <v>12601.633639070795</v>
      </c>
      <c r="D90" s="55">
        <f t="shared" si="3"/>
        <v>997459.2539663914</v>
      </c>
      <c r="F90" s="51">
        <f t="shared" si="4"/>
        <v>21</v>
      </c>
    </row>
    <row r="91" spans="1:6" ht="15" customHeight="1">
      <c r="A91" s="56">
        <f>DATE(YEAR(A87),MONTH(A87)+1,1)</f>
        <v>40483</v>
      </c>
      <c r="B91" s="3" t="str">
        <f t="shared" si="5"/>
        <v>Admin Fee</v>
      </c>
      <c r="C91" s="34">
        <f>$G$4</f>
        <v>40</v>
      </c>
      <c r="D91" s="55">
        <f t="shared" si="3"/>
        <v>997499.2539663914</v>
      </c>
      <c r="F91" s="51">
        <f t="shared" si="4"/>
        <v>1</v>
      </c>
    </row>
    <row r="92" spans="1:6" ht="15" customHeight="1">
      <c r="A92" s="56">
        <f>DATE(YEAR(A88),MONTH(A88)+1,1)</f>
        <v>40483</v>
      </c>
      <c r="B92" s="3" t="str">
        <f t="shared" si="5"/>
        <v>Insurance</v>
      </c>
      <c r="C92" s="34">
        <f>$G$3</f>
        <v>150</v>
      </c>
      <c r="D92" s="55">
        <f t="shared" si="3"/>
        <v>997649.2539663914</v>
      </c>
      <c r="F92" s="51">
        <f t="shared" si="4"/>
        <v>0</v>
      </c>
    </row>
    <row r="93" spans="1:7" ht="15" customHeight="1">
      <c r="A93" s="56">
        <f>DATE(YEAR(A89),MONTH(A89)+1,$D$4)</f>
        <v>40492</v>
      </c>
      <c r="B93" s="3" t="str">
        <f t="shared" si="5"/>
        <v>Debit Order / Payment</v>
      </c>
      <c r="C93" s="34">
        <f>-$B$6-C91-C92</f>
        <v>-13357.895825866375</v>
      </c>
      <c r="D93" s="55">
        <f t="shared" si="3"/>
        <v>984291.3581405251</v>
      </c>
      <c r="F93" s="51">
        <f t="shared" si="4"/>
        <v>9</v>
      </c>
      <c r="G93" s="3">
        <f>COUNTIF($B$9:B93,B93)</f>
        <v>21</v>
      </c>
    </row>
    <row r="94" spans="1:6" ht="15" customHeight="1">
      <c r="A94" s="56">
        <f>DATE(YEAR(A90),MONTH(A90)+2,1-1)</f>
        <v>40512</v>
      </c>
      <c r="B94" s="3" t="str">
        <f t="shared" si="5"/>
        <v>Interest</v>
      </c>
      <c r="C94" s="34">
        <f>(D90*$B$5/365*F91)+(D91*$B$5/365*F92)+(D92*$B$5/365*F93)+(D93*$B$5/365*F94)</f>
        <v>12189.916316085375</v>
      </c>
      <c r="D94" s="55">
        <f t="shared" si="3"/>
        <v>996481.2744566104</v>
      </c>
      <c r="F94" s="51">
        <f t="shared" si="4"/>
        <v>20</v>
      </c>
    </row>
    <row r="95" spans="1:6" ht="15" customHeight="1">
      <c r="A95" s="56">
        <f>DATE(YEAR(A91),MONTH(A91)+1,1)</f>
        <v>40513</v>
      </c>
      <c r="B95" s="3" t="str">
        <f t="shared" si="5"/>
        <v>Admin Fee</v>
      </c>
      <c r="C95" s="34">
        <f>$G$4</f>
        <v>40</v>
      </c>
      <c r="D95" s="55">
        <f t="shared" si="3"/>
        <v>996521.2744566104</v>
      </c>
      <c r="F95" s="51">
        <f t="shared" si="4"/>
        <v>1</v>
      </c>
    </row>
    <row r="96" spans="1:6" ht="15" customHeight="1">
      <c r="A96" s="56">
        <f>DATE(YEAR(A92),MONTH(A92)+1,1)</f>
        <v>40513</v>
      </c>
      <c r="B96" s="3" t="str">
        <f t="shared" si="5"/>
        <v>Insurance</v>
      </c>
      <c r="C96" s="34">
        <f>$G$3</f>
        <v>150</v>
      </c>
      <c r="D96" s="55">
        <f t="shared" si="3"/>
        <v>996671.2744566104</v>
      </c>
      <c r="F96" s="51">
        <f t="shared" si="4"/>
        <v>0</v>
      </c>
    </row>
    <row r="97" spans="1:7" ht="15" customHeight="1">
      <c r="A97" s="56">
        <f>DATE(YEAR(A93),MONTH(A93)+1,$D$4)</f>
        <v>40522</v>
      </c>
      <c r="B97" s="3" t="str">
        <f t="shared" si="5"/>
        <v>Debit Order / Payment</v>
      </c>
      <c r="C97" s="34">
        <f>-$B$6-C95-C96</f>
        <v>-13357.895825866375</v>
      </c>
      <c r="D97" s="55">
        <f t="shared" si="3"/>
        <v>983313.3786307441</v>
      </c>
      <c r="F97" s="51">
        <f t="shared" si="4"/>
        <v>9</v>
      </c>
      <c r="G97" s="3">
        <f>COUNTIF($B$9:B97,B97)</f>
        <v>22</v>
      </c>
    </row>
    <row r="98" spans="1:6" ht="15" customHeight="1">
      <c r="A98" s="56">
        <f>DATE(YEAR(A94),MONTH(A94)+2,1-1)</f>
        <v>40543</v>
      </c>
      <c r="B98" s="3" t="str">
        <f t="shared" si="5"/>
        <v>Interest</v>
      </c>
      <c r="C98" s="34">
        <f>(D94*$B$5/365*F95)+(D95*$B$5/365*F96)+(D96*$B$5/365*F97)+(D97*$B$5/365*F98)</f>
        <v>12581.960422936327</v>
      </c>
      <c r="D98" s="55">
        <f t="shared" si="3"/>
        <v>995895.3390536804</v>
      </c>
      <c r="F98" s="51">
        <f t="shared" si="4"/>
        <v>21</v>
      </c>
    </row>
    <row r="99" spans="1:6" ht="15" customHeight="1">
      <c r="A99" s="56">
        <f>DATE(YEAR(A95),MONTH(A95)+1,1)</f>
        <v>40544</v>
      </c>
      <c r="B99" s="3" t="str">
        <f t="shared" si="5"/>
        <v>Admin Fee</v>
      </c>
      <c r="C99" s="34">
        <f>$G$4</f>
        <v>40</v>
      </c>
      <c r="D99" s="55">
        <f t="shared" si="3"/>
        <v>995935.3390536804</v>
      </c>
      <c r="F99" s="51">
        <f t="shared" si="4"/>
        <v>1</v>
      </c>
    </row>
    <row r="100" spans="1:6" ht="15" customHeight="1">
      <c r="A100" s="56">
        <f>DATE(YEAR(A96),MONTH(A96)+1,1)</f>
        <v>40544</v>
      </c>
      <c r="B100" s="3" t="str">
        <f t="shared" si="5"/>
        <v>Insurance</v>
      </c>
      <c r="C100" s="34">
        <f>$G$3</f>
        <v>150</v>
      </c>
      <c r="D100" s="55">
        <f t="shared" si="3"/>
        <v>996085.3390536804</v>
      </c>
      <c r="F100" s="51">
        <f t="shared" si="4"/>
        <v>0</v>
      </c>
    </row>
    <row r="101" spans="1:7" ht="15" customHeight="1">
      <c r="A101" s="56">
        <f>DATE(YEAR(A97),MONTH(A97)+1,$D$4)</f>
        <v>40553</v>
      </c>
      <c r="B101" s="3" t="str">
        <f t="shared" si="5"/>
        <v>Debit Order / Payment</v>
      </c>
      <c r="C101" s="34">
        <f>-$B$6-C99-C100</f>
        <v>-13357.895825866375</v>
      </c>
      <c r="D101" s="55">
        <f t="shared" si="3"/>
        <v>982727.443227814</v>
      </c>
      <c r="F101" s="51">
        <f t="shared" si="4"/>
        <v>9</v>
      </c>
      <c r="G101" s="3">
        <f>COUNTIF($B$9:B101,B101)</f>
        <v>23</v>
      </c>
    </row>
    <row r="102" spans="1:6" ht="15" customHeight="1">
      <c r="A102" s="56">
        <f>DATE(YEAR(A98),MONTH(A98)+2,1-1)</f>
        <v>40574</v>
      </c>
      <c r="B102" s="3" t="str">
        <f t="shared" si="5"/>
        <v>Interest</v>
      </c>
      <c r="C102" s="34">
        <f>(D98*$B$5/365*F99)+(D99*$B$5/365*F100)+(D100*$B$5/365*F101)+(D101*$B$5/365*F102)</f>
        <v>12574.495766433245</v>
      </c>
      <c r="D102" s="55">
        <f t="shared" si="3"/>
        <v>995301.9389942472</v>
      </c>
      <c r="F102" s="51">
        <f t="shared" si="4"/>
        <v>21</v>
      </c>
    </row>
    <row r="103" spans="1:6" ht="15" customHeight="1">
      <c r="A103" s="56">
        <f>DATE(YEAR(A99),MONTH(A99)+1,1)</f>
        <v>40575</v>
      </c>
      <c r="B103" s="3" t="str">
        <f t="shared" si="5"/>
        <v>Admin Fee</v>
      </c>
      <c r="C103" s="34">
        <f>$G$4</f>
        <v>40</v>
      </c>
      <c r="D103" s="55">
        <f t="shared" si="3"/>
        <v>995341.9389942472</v>
      </c>
      <c r="F103" s="51">
        <f t="shared" si="4"/>
        <v>1</v>
      </c>
    </row>
    <row r="104" spans="1:6" ht="15" customHeight="1">
      <c r="A104" s="56">
        <f>DATE(YEAR(A100),MONTH(A100)+1,1)</f>
        <v>40575</v>
      </c>
      <c r="B104" s="3" t="str">
        <f t="shared" si="5"/>
        <v>Insurance</v>
      </c>
      <c r="C104" s="34">
        <f>$G$3</f>
        <v>150</v>
      </c>
      <c r="D104" s="55">
        <f t="shared" si="3"/>
        <v>995491.9389942472</v>
      </c>
      <c r="F104" s="51">
        <f t="shared" si="4"/>
        <v>0</v>
      </c>
    </row>
    <row r="105" spans="1:7" ht="15" customHeight="1">
      <c r="A105" s="56">
        <f>DATE(YEAR(A101),MONTH(A101)+1,$D$4)</f>
        <v>40584</v>
      </c>
      <c r="B105" s="3" t="str">
        <f t="shared" si="5"/>
        <v>Debit Order / Payment</v>
      </c>
      <c r="C105" s="34">
        <f>-$B$6-C103-C104</f>
        <v>-13357.895825866375</v>
      </c>
      <c r="D105" s="55">
        <f t="shared" si="3"/>
        <v>982134.0431683809</v>
      </c>
      <c r="F105" s="51">
        <f t="shared" si="4"/>
        <v>9</v>
      </c>
      <c r="G105" s="3">
        <f>COUNTIF($B$9:B105,B105)</f>
        <v>24</v>
      </c>
    </row>
    <row r="106" spans="1:6" ht="15" customHeight="1">
      <c r="A106" s="56">
        <f>DATE(YEAR(A102),MONTH(A102)+2,1-1)</f>
        <v>40602</v>
      </c>
      <c r="B106" s="3" t="str">
        <f t="shared" si="5"/>
        <v>Interest</v>
      </c>
      <c r="C106" s="34">
        <f>(D102*$B$5/365*F103)+(D103*$B$5/365*F104)+(D104*$B$5/365*F105)+(D105*$B$5/365*F106)</f>
        <v>11356.085822043833</v>
      </c>
      <c r="D106" s="55">
        <f t="shared" si="3"/>
        <v>993490.1289904247</v>
      </c>
      <c r="F106" s="54">
        <f t="shared" si="4"/>
        <v>18</v>
      </c>
    </row>
    <row r="107" spans="1:6" ht="15" customHeight="1">
      <c r="A107" s="56">
        <f>DATE(YEAR(A103),MONTH(A103)+1,1)</f>
        <v>40603</v>
      </c>
      <c r="B107" s="3" t="str">
        <f t="shared" si="5"/>
        <v>Admin Fee</v>
      </c>
      <c r="C107" s="34">
        <f>$G$4</f>
        <v>40</v>
      </c>
      <c r="D107" s="55">
        <f t="shared" si="3"/>
        <v>993530.1289904247</v>
      </c>
      <c r="F107" s="51">
        <f t="shared" si="4"/>
        <v>1</v>
      </c>
    </row>
    <row r="108" spans="1:6" ht="15" customHeight="1">
      <c r="A108" s="56">
        <f>DATE(YEAR(A104),MONTH(A104)+1,1)</f>
        <v>40603</v>
      </c>
      <c r="B108" s="3" t="str">
        <f t="shared" si="5"/>
        <v>Insurance</v>
      </c>
      <c r="C108" s="34">
        <f>$G$3</f>
        <v>150</v>
      </c>
      <c r="D108" s="55">
        <f t="shared" si="3"/>
        <v>993680.1289904247</v>
      </c>
      <c r="F108" s="51">
        <f t="shared" si="4"/>
        <v>0</v>
      </c>
    </row>
    <row r="109" spans="1:7" ht="15" customHeight="1">
      <c r="A109" s="56">
        <f>DATE(YEAR(A105),MONTH(A105)+1,$D$4)</f>
        <v>40612</v>
      </c>
      <c r="B109" s="3" t="str">
        <f t="shared" si="5"/>
        <v>Debit Order / Payment</v>
      </c>
      <c r="C109" s="34">
        <f>-$B$6-C107-C108</f>
        <v>-13357.895825866375</v>
      </c>
      <c r="D109" s="55">
        <f t="shared" si="3"/>
        <v>980322.2331645583</v>
      </c>
      <c r="F109" s="51">
        <f t="shared" si="4"/>
        <v>9</v>
      </c>
      <c r="G109" s="3">
        <f>COUNTIF($B$9:B109,B109)</f>
        <v>25</v>
      </c>
    </row>
    <row r="110" spans="1:6" ht="15" customHeight="1">
      <c r="A110" s="56">
        <f>DATE(YEAR(A106),MONTH(A106)+2,1-1)</f>
        <v>40633</v>
      </c>
      <c r="B110" s="3" t="str">
        <f t="shared" si="5"/>
        <v>Interest</v>
      </c>
      <c r="C110" s="34">
        <f>(D106*$B$5/365*F107)+(D107*$B$5/365*F108)+(D108*$B$5/365*F109)+(D109*$B$5/365*F110)</f>
        <v>12543.854049189027</v>
      </c>
      <c r="D110" s="55">
        <f t="shared" si="3"/>
        <v>992866.0872137473</v>
      </c>
      <c r="F110" s="51">
        <f t="shared" si="4"/>
        <v>21</v>
      </c>
    </row>
    <row r="111" spans="1:6" ht="15" customHeight="1">
      <c r="A111" s="56">
        <f>DATE(YEAR(A107),MONTH(A107)+1,1)</f>
        <v>40634</v>
      </c>
      <c r="B111" s="3" t="str">
        <f t="shared" si="5"/>
        <v>Admin Fee</v>
      </c>
      <c r="C111" s="34">
        <f>$G$4</f>
        <v>40</v>
      </c>
      <c r="D111" s="55">
        <f t="shared" si="3"/>
        <v>992906.0872137473</v>
      </c>
      <c r="F111" s="51">
        <f t="shared" si="4"/>
        <v>1</v>
      </c>
    </row>
    <row r="112" spans="1:6" ht="15" customHeight="1">
      <c r="A112" s="56">
        <f>DATE(YEAR(A108),MONTH(A108)+1,1)</f>
        <v>40634</v>
      </c>
      <c r="B112" s="3" t="str">
        <f t="shared" si="5"/>
        <v>Insurance</v>
      </c>
      <c r="C112" s="34">
        <f>$G$3</f>
        <v>150</v>
      </c>
      <c r="D112" s="55">
        <f t="shared" si="3"/>
        <v>993056.0872137473</v>
      </c>
      <c r="F112" s="51">
        <f t="shared" si="4"/>
        <v>0</v>
      </c>
    </row>
    <row r="113" spans="1:7" ht="15" customHeight="1">
      <c r="A113" s="56">
        <f>DATE(YEAR(A109),MONTH(A109)+1,$D$4)</f>
        <v>40643</v>
      </c>
      <c r="B113" s="3" t="str">
        <f t="shared" si="5"/>
        <v>Debit Order / Payment</v>
      </c>
      <c r="C113" s="34">
        <f>-$B$6-C111-C112</f>
        <v>-13357.895825866375</v>
      </c>
      <c r="D113" s="55">
        <f t="shared" si="3"/>
        <v>979698.191387881</v>
      </c>
      <c r="F113" s="51">
        <f t="shared" si="4"/>
        <v>9</v>
      </c>
      <c r="G113" s="3">
        <f>COUNTIF($B$9:B113,B113)</f>
        <v>26</v>
      </c>
    </row>
    <row r="114" spans="1:6" ht="15" customHeight="1">
      <c r="A114" s="56">
        <f>DATE(YEAR(A110),MONTH(A110)+2,1-1)</f>
        <v>40663</v>
      </c>
      <c r="B114" s="3" t="str">
        <f t="shared" si="5"/>
        <v>Interest</v>
      </c>
      <c r="C114" s="34">
        <f>(D110*$B$5/365*F111)+(D111*$B$5/365*F112)+(D112*$B$5/365*F113)+(D113*$B$5/365*F114)</f>
        <v>12133.288232833598</v>
      </c>
      <c r="D114" s="55">
        <f t="shared" si="3"/>
        <v>991831.4796207146</v>
      </c>
      <c r="F114" s="51">
        <f t="shared" si="4"/>
        <v>20</v>
      </c>
    </row>
    <row r="115" spans="1:6" ht="15" customHeight="1">
      <c r="A115" s="56">
        <f>DATE(YEAR(A111),MONTH(A111)+1,1)</f>
        <v>40664</v>
      </c>
      <c r="B115" s="3" t="str">
        <f t="shared" si="5"/>
        <v>Admin Fee</v>
      </c>
      <c r="C115" s="34">
        <f>$G$4</f>
        <v>40</v>
      </c>
      <c r="D115" s="55">
        <f t="shared" si="3"/>
        <v>991871.4796207146</v>
      </c>
      <c r="F115" s="51">
        <f t="shared" si="4"/>
        <v>1</v>
      </c>
    </row>
    <row r="116" spans="1:6" ht="15" customHeight="1">
      <c r="A116" s="56">
        <f>DATE(YEAR(A112),MONTH(A112)+1,1)</f>
        <v>40664</v>
      </c>
      <c r="B116" s="3" t="str">
        <f t="shared" si="5"/>
        <v>Insurance</v>
      </c>
      <c r="C116" s="34">
        <f>$G$3</f>
        <v>150</v>
      </c>
      <c r="D116" s="55">
        <f t="shared" si="3"/>
        <v>992021.4796207146</v>
      </c>
      <c r="F116" s="51">
        <f t="shared" si="4"/>
        <v>0</v>
      </c>
    </row>
    <row r="117" spans="1:7" ht="15" customHeight="1">
      <c r="A117" s="56">
        <f>DATE(YEAR(A113),MONTH(A113)+1,$D$4)</f>
        <v>40673</v>
      </c>
      <c r="B117" s="3" t="str">
        <f t="shared" si="5"/>
        <v>Debit Order / Payment</v>
      </c>
      <c r="C117" s="34">
        <f>-$B$6-C115-C116</f>
        <v>-13357.895825866375</v>
      </c>
      <c r="D117" s="55">
        <f t="shared" si="3"/>
        <v>978663.5837948482</v>
      </c>
      <c r="F117" s="51">
        <f t="shared" si="4"/>
        <v>9</v>
      </c>
      <c r="G117" s="3">
        <f>COUNTIF($B$9:B117,B117)</f>
        <v>27</v>
      </c>
    </row>
    <row r="118" spans="1:6" ht="15" customHeight="1">
      <c r="A118" s="56">
        <f>DATE(YEAR(A114),MONTH(A114)+2,1-1)</f>
        <v>40694</v>
      </c>
      <c r="B118" s="3" t="str">
        <f t="shared" si="5"/>
        <v>Interest</v>
      </c>
      <c r="C118" s="34">
        <f>(D114*$B$5/365*F115)+(D115*$B$5/365*F116)+(D116*$B$5/365*F117)+(D117*$B$5/365*F118)</f>
        <v>12522.723310643407</v>
      </c>
      <c r="D118" s="55">
        <f t="shared" si="3"/>
        <v>991186.3071054916</v>
      </c>
      <c r="F118" s="51">
        <f t="shared" si="4"/>
        <v>21</v>
      </c>
    </row>
    <row r="119" spans="1:6" ht="15" customHeight="1">
      <c r="A119" s="56">
        <f>DATE(YEAR(A115),MONTH(A115)+1,1)</f>
        <v>40695</v>
      </c>
      <c r="B119" s="3" t="str">
        <f t="shared" si="5"/>
        <v>Admin Fee</v>
      </c>
      <c r="C119" s="34">
        <f>$G$4</f>
        <v>40</v>
      </c>
      <c r="D119" s="55">
        <f t="shared" si="3"/>
        <v>991226.3071054916</v>
      </c>
      <c r="F119" s="51">
        <f t="shared" si="4"/>
        <v>1</v>
      </c>
    </row>
    <row r="120" spans="1:6" ht="15" customHeight="1">
      <c r="A120" s="56">
        <f>DATE(YEAR(A116),MONTH(A116)+1,1)</f>
        <v>40695</v>
      </c>
      <c r="B120" s="3" t="str">
        <f t="shared" si="5"/>
        <v>Insurance</v>
      </c>
      <c r="C120" s="34">
        <f>$G$3</f>
        <v>150</v>
      </c>
      <c r="D120" s="55">
        <f t="shared" si="3"/>
        <v>991376.3071054916</v>
      </c>
      <c r="F120" s="51">
        <f t="shared" si="4"/>
        <v>0</v>
      </c>
    </row>
    <row r="121" spans="1:7" ht="15" customHeight="1">
      <c r="A121" s="56">
        <f>DATE(YEAR(A117),MONTH(A117)+1,$D$4)</f>
        <v>40704</v>
      </c>
      <c r="B121" s="3" t="str">
        <f t="shared" si="5"/>
        <v>Debit Order / Payment</v>
      </c>
      <c r="C121" s="34">
        <f>-$B$6-C119-C120</f>
        <v>-13357.895825866375</v>
      </c>
      <c r="D121" s="55">
        <f t="shared" si="3"/>
        <v>978018.4112796253</v>
      </c>
      <c r="F121" s="51">
        <f t="shared" si="4"/>
        <v>9</v>
      </c>
      <c r="G121" s="3">
        <f>COUNTIF($B$9:B121,B121)</f>
        <v>28</v>
      </c>
    </row>
    <row r="122" spans="1:6" ht="15" customHeight="1">
      <c r="A122" s="56">
        <f>DATE(YEAR(A118),MONTH(A118)+2,1-1)</f>
        <v>40724</v>
      </c>
      <c r="B122" s="3" t="str">
        <f t="shared" si="5"/>
        <v>Interest</v>
      </c>
      <c r="C122" s="34">
        <f>(D118*$B$5/365*F119)+(D119*$B$5/365*F120)+(D120*$B$5/365*F121)+(D121*$B$5/365*F122)</f>
        <v>12112.578615060582</v>
      </c>
      <c r="D122" s="55">
        <f t="shared" si="3"/>
        <v>990130.9898946858</v>
      </c>
      <c r="F122" s="51">
        <f t="shared" si="4"/>
        <v>20</v>
      </c>
    </row>
    <row r="123" spans="1:6" ht="15" customHeight="1">
      <c r="A123" s="56">
        <f>DATE(YEAR(A119),MONTH(A119)+1,1)</f>
        <v>40725</v>
      </c>
      <c r="B123" s="3" t="str">
        <f t="shared" si="5"/>
        <v>Admin Fee</v>
      </c>
      <c r="C123" s="34">
        <f>$G$4</f>
        <v>40</v>
      </c>
      <c r="D123" s="55">
        <f t="shared" si="3"/>
        <v>990170.9898946858</v>
      </c>
      <c r="F123" s="51">
        <f t="shared" si="4"/>
        <v>1</v>
      </c>
    </row>
    <row r="124" spans="1:6" ht="15" customHeight="1">
      <c r="A124" s="56">
        <f>DATE(YEAR(A120),MONTH(A120)+1,1)</f>
        <v>40725</v>
      </c>
      <c r="B124" s="3" t="str">
        <f t="shared" si="5"/>
        <v>Insurance</v>
      </c>
      <c r="C124" s="34">
        <f>$G$3</f>
        <v>150</v>
      </c>
      <c r="D124" s="55">
        <f t="shared" si="3"/>
        <v>990320.9898946858</v>
      </c>
      <c r="F124" s="51">
        <f t="shared" si="4"/>
        <v>0</v>
      </c>
    </row>
    <row r="125" spans="1:7" ht="15" customHeight="1">
      <c r="A125" s="56">
        <f>DATE(YEAR(A121),MONTH(A121)+1,$D$4)</f>
        <v>40734</v>
      </c>
      <c r="B125" s="3" t="str">
        <f t="shared" si="5"/>
        <v>Debit Order / Payment</v>
      </c>
      <c r="C125" s="34">
        <f>-$B$6-C123-C124</f>
        <v>-13357.895825866375</v>
      </c>
      <c r="D125" s="55">
        <f t="shared" si="3"/>
        <v>976963.0940688194</v>
      </c>
      <c r="F125" s="51">
        <f t="shared" si="4"/>
        <v>9</v>
      </c>
      <c r="G125" s="3">
        <f>COUNTIF($B$9:B125,B125)</f>
        <v>29</v>
      </c>
    </row>
    <row r="126" spans="1:6" ht="15" customHeight="1">
      <c r="A126" s="56">
        <f>DATE(YEAR(A122),MONTH(A122)+2,1-1)</f>
        <v>40755</v>
      </c>
      <c r="B126" s="3" t="str">
        <f t="shared" si="5"/>
        <v>Interest</v>
      </c>
      <c r="C126" s="34">
        <f>(D122*$B$5/365*F123)+(D123*$B$5/365*F124)+(D124*$B$5/365*F125)+(D125*$B$5/365*F126)</f>
        <v>12501.059537421397</v>
      </c>
      <c r="D126" s="55">
        <f t="shared" si="3"/>
        <v>989464.1536062409</v>
      </c>
      <c r="F126" s="51">
        <f t="shared" si="4"/>
        <v>21</v>
      </c>
    </row>
    <row r="127" spans="1:6" ht="15" customHeight="1">
      <c r="A127" s="56">
        <f>DATE(YEAR(A123),MONTH(A123)+1,1)</f>
        <v>40756</v>
      </c>
      <c r="B127" s="3" t="str">
        <f t="shared" si="5"/>
        <v>Admin Fee</v>
      </c>
      <c r="C127" s="34">
        <f>$G$4</f>
        <v>40</v>
      </c>
      <c r="D127" s="55">
        <f t="shared" si="3"/>
        <v>989504.1536062409</v>
      </c>
      <c r="F127" s="51">
        <f t="shared" si="4"/>
        <v>1</v>
      </c>
    </row>
    <row r="128" spans="1:6" ht="15" customHeight="1">
      <c r="A128" s="56">
        <f>DATE(YEAR(A124),MONTH(A124)+1,1)</f>
        <v>40756</v>
      </c>
      <c r="B128" s="3" t="str">
        <f t="shared" si="5"/>
        <v>Insurance</v>
      </c>
      <c r="C128" s="34">
        <f>$G$3</f>
        <v>150</v>
      </c>
      <c r="D128" s="55">
        <f t="shared" si="3"/>
        <v>989654.1536062409</v>
      </c>
      <c r="F128" s="51">
        <f t="shared" si="4"/>
        <v>0</v>
      </c>
    </row>
    <row r="129" spans="1:7" ht="15" customHeight="1">
      <c r="A129" s="56">
        <f>DATE(YEAR(A125),MONTH(A125)+1,$D$4)</f>
        <v>40765</v>
      </c>
      <c r="B129" s="3" t="str">
        <f t="shared" si="5"/>
        <v>Debit Order / Payment</v>
      </c>
      <c r="C129" s="34">
        <f>-$B$6-C127-C128</f>
        <v>-13357.895825866375</v>
      </c>
      <c r="D129" s="55">
        <f t="shared" si="3"/>
        <v>976296.2577803745</v>
      </c>
      <c r="F129" s="51">
        <f t="shared" si="4"/>
        <v>9</v>
      </c>
      <c r="G129" s="3">
        <f>COUNTIF($B$9:B129,B129)</f>
        <v>30</v>
      </c>
    </row>
    <row r="130" spans="1:6" ht="15" customHeight="1">
      <c r="A130" s="56">
        <f>DATE(YEAR(A126),MONTH(A126)+2,1-1)</f>
        <v>40786</v>
      </c>
      <c r="B130" s="3" t="str">
        <f t="shared" si="5"/>
        <v>Interest</v>
      </c>
      <c r="C130" s="34">
        <f>(D126*$B$5/365*F127)+(D127*$B$5/365*F128)+(D128*$B$5/365*F129)+(D129*$B$5/365*F130)</f>
        <v>12492.564225801481</v>
      </c>
      <c r="D130" s="55">
        <f t="shared" si="3"/>
        <v>988788.822006176</v>
      </c>
      <c r="F130" s="51">
        <f t="shared" si="4"/>
        <v>21</v>
      </c>
    </row>
    <row r="131" spans="1:6" ht="15" customHeight="1">
      <c r="A131" s="56">
        <f>DATE(YEAR(A127),MONTH(A127)+1,1)</f>
        <v>40787</v>
      </c>
      <c r="B131" s="3" t="str">
        <f t="shared" si="5"/>
        <v>Admin Fee</v>
      </c>
      <c r="C131" s="34">
        <f>$G$4</f>
        <v>40</v>
      </c>
      <c r="D131" s="55">
        <f t="shared" si="3"/>
        <v>988828.822006176</v>
      </c>
      <c r="F131" s="51">
        <f t="shared" si="4"/>
        <v>1</v>
      </c>
    </row>
    <row r="132" spans="1:6" ht="15" customHeight="1">
      <c r="A132" s="56">
        <f>DATE(YEAR(A128),MONTH(A128)+1,1)</f>
        <v>40787</v>
      </c>
      <c r="B132" s="3" t="str">
        <f t="shared" si="5"/>
        <v>Insurance</v>
      </c>
      <c r="C132" s="34">
        <f>$G$3</f>
        <v>150</v>
      </c>
      <c r="D132" s="55">
        <f t="shared" si="3"/>
        <v>988978.822006176</v>
      </c>
      <c r="F132" s="51">
        <f t="shared" si="4"/>
        <v>0</v>
      </c>
    </row>
    <row r="133" spans="1:7" ht="15" customHeight="1">
      <c r="A133" s="56">
        <f>DATE(YEAR(A129),MONTH(A129)+1,$D$4)</f>
        <v>40796</v>
      </c>
      <c r="B133" s="3" t="str">
        <f t="shared" si="5"/>
        <v>Debit Order / Payment</v>
      </c>
      <c r="C133" s="34">
        <f>-$B$6-C131-C132</f>
        <v>-13357.895825866375</v>
      </c>
      <c r="D133" s="55">
        <f t="shared" si="3"/>
        <v>975620.9261803096</v>
      </c>
      <c r="F133" s="51">
        <f t="shared" si="4"/>
        <v>9</v>
      </c>
      <c r="G133" s="3">
        <f>COUNTIF($B$9:B133,B133)</f>
        <v>31</v>
      </c>
    </row>
    <row r="134" spans="1:6" ht="15" customHeight="1">
      <c r="A134" s="56">
        <f>DATE(YEAR(A130),MONTH(A130)+2,1-1)</f>
        <v>40816</v>
      </c>
      <c r="B134" s="3" t="str">
        <f t="shared" si="5"/>
        <v>Interest</v>
      </c>
      <c r="C134" s="34">
        <f>(D130*$B$5/365*F131)+(D131*$B$5/365*F132)+(D132*$B$5/365*F133)+(D133*$B$5/365*F134)</f>
        <v>12083.02057958957</v>
      </c>
      <c r="D134" s="55">
        <f t="shared" si="3"/>
        <v>987703.9467598991</v>
      </c>
      <c r="F134" s="51">
        <f t="shared" si="4"/>
        <v>20</v>
      </c>
    </row>
    <row r="135" spans="1:6" ht="15" customHeight="1">
      <c r="A135" s="56">
        <f>DATE(YEAR(A131),MONTH(A131)+1,1)</f>
        <v>40817</v>
      </c>
      <c r="B135" s="3" t="str">
        <f t="shared" si="5"/>
        <v>Admin Fee</v>
      </c>
      <c r="C135" s="34">
        <f>$G$4</f>
        <v>40</v>
      </c>
      <c r="D135" s="55">
        <f t="shared" si="3"/>
        <v>987743.9467598991</v>
      </c>
      <c r="F135" s="51">
        <f t="shared" si="4"/>
        <v>1</v>
      </c>
    </row>
    <row r="136" spans="1:6" ht="15" customHeight="1">
      <c r="A136" s="56">
        <f>DATE(YEAR(A132),MONTH(A132)+1,1)</f>
        <v>40817</v>
      </c>
      <c r="B136" s="3" t="str">
        <f t="shared" si="5"/>
        <v>Insurance</v>
      </c>
      <c r="C136" s="34">
        <f>$G$3</f>
        <v>150</v>
      </c>
      <c r="D136" s="55">
        <f t="shared" si="3"/>
        <v>987893.9467598991</v>
      </c>
      <c r="F136" s="51">
        <f t="shared" si="4"/>
        <v>0</v>
      </c>
    </row>
    <row r="137" spans="1:7" ht="15" customHeight="1">
      <c r="A137" s="56">
        <f>DATE(YEAR(A133),MONTH(A133)+1,$D$4)</f>
        <v>40826</v>
      </c>
      <c r="B137" s="3" t="str">
        <f t="shared" si="5"/>
        <v>Debit Order / Payment</v>
      </c>
      <c r="C137" s="34">
        <f>-$B$6-C135-C136</f>
        <v>-13357.895825866375</v>
      </c>
      <c r="D137" s="55">
        <f t="shared" si="3"/>
        <v>974536.0509340328</v>
      </c>
      <c r="F137" s="51">
        <f t="shared" si="4"/>
        <v>9</v>
      </c>
      <c r="G137" s="3">
        <f>COUNTIF($B$9:B137,B137)</f>
        <v>32</v>
      </c>
    </row>
    <row r="138" spans="1:6" ht="15" customHeight="1">
      <c r="A138" s="56">
        <f>DATE(YEAR(A134),MONTH(A134)+2,1-1)</f>
        <v>40847</v>
      </c>
      <c r="B138" s="3" t="str">
        <f t="shared" si="5"/>
        <v>Interest</v>
      </c>
      <c r="C138" s="34">
        <f>(D134*$B$5/365*F135)+(D135*$B$5/365*F136)+(D136*$B$5/365*F137)+(D137*$B$5/365*F138)</f>
        <v>12470.139672827538</v>
      </c>
      <c r="D138" s="55">
        <f aca="true" t="shared" si="6" ref="D138:D201">D137+C138</f>
        <v>987006.1906068603</v>
      </c>
      <c r="F138" s="51">
        <f aca="true" t="shared" si="7" ref="F138:F201">A138-A137</f>
        <v>21</v>
      </c>
    </row>
    <row r="139" spans="1:6" ht="15" customHeight="1">
      <c r="A139" s="56">
        <f>DATE(YEAR(A135),MONTH(A135)+1,1)</f>
        <v>40848</v>
      </c>
      <c r="B139" s="3" t="str">
        <f t="shared" si="5"/>
        <v>Admin Fee</v>
      </c>
      <c r="C139" s="34">
        <f>$G$4</f>
        <v>40</v>
      </c>
      <c r="D139" s="55">
        <f t="shared" si="6"/>
        <v>987046.1906068603</v>
      </c>
      <c r="F139" s="51">
        <f t="shared" si="7"/>
        <v>1</v>
      </c>
    </row>
    <row r="140" spans="1:6" ht="15" customHeight="1">
      <c r="A140" s="56">
        <f>DATE(YEAR(A136),MONTH(A136)+1,1)</f>
        <v>40848</v>
      </c>
      <c r="B140" s="3" t="str">
        <f t="shared" si="5"/>
        <v>Insurance</v>
      </c>
      <c r="C140" s="34">
        <f>$G$3</f>
        <v>150</v>
      </c>
      <c r="D140" s="55">
        <f t="shared" si="6"/>
        <v>987196.1906068603</v>
      </c>
      <c r="F140" s="51">
        <f t="shared" si="7"/>
        <v>0</v>
      </c>
    </row>
    <row r="141" spans="1:7" ht="15" customHeight="1">
      <c r="A141" s="56">
        <f>DATE(YEAR(A137),MONTH(A137)+1,$D$4)</f>
        <v>40857</v>
      </c>
      <c r="B141" s="3" t="str">
        <f t="shared" si="5"/>
        <v>Debit Order / Payment</v>
      </c>
      <c r="C141" s="34">
        <f>-$B$6-C139-C140</f>
        <v>-13357.895825866375</v>
      </c>
      <c r="D141" s="55">
        <f t="shared" si="6"/>
        <v>973838.294780994</v>
      </c>
      <c r="F141" s="51">
        <f t="shared" si="7"/>
        <v>9</v>
      </c>
      <c r="G141" s="3">
        <f>COUNTIF($B$9:B141,B141)</f>
        <v>33</v>
      </c>
    </row>
    <row r="142" spans="1:6" ht="15" customHeight="1">
      <c r="A142" s="56">
        <f>DATE(YEAR(A138),MONTH(A138)+2,1-1)</f>
        <v>40877</v>
      </c>
      <c r="B142" s="3" t="str">
        <f t="shared" si="5"/>
        <v>Interest</v>
      </c>
      <c r="C142" s="34">
        <f>(D138*$B$5/365*F139)+(D139*$B$5/365*F140)+(D140*$B$5/365*F141)+(D141*$B$5/365*F142)</f>
        <v>12061.042932200748</v>
      </c>
      <c r="D142" s="55">
        <f t="shared" si="6"/>
        <v>985899.3377131947</v>
      </c>
      <c r="F142" s="51">
        <f t="shared" si="7"/>
        <v>20</v>
      </c>
    </row>
    <row r="143" spans="1:6" ht="15" customHeight="1">
      <c r="A143" s="56">
        <f>DATE(YEAR(A139),MONTH(A139)+1,1)</f>
        <v>40878</v>
      </c>
      <c r="B143" s="3" t="str">
        <f aca="true" t="shared" si="8" ref="B143:B206">B139</f>
        <v>Admin Fee</v>
      </c>
      <c r="C143" s="34">
        <f>$G$4</f>
        <v>40</v>
      </c>
      <c r="D143" s="55">
        <f t="shared" si="6"/>
        <v>985939.3377131947</v>
      </c>
      <c r="F143" s="51">
        <f t="shared" si="7"/>
        <v>1</v>
      </c>
    </row>
    <row r="144" spans="1:6" ht="15" customHeight="1">
      <c r="A144" s="56">
        <f>DATE(YEAR(A140),MONTH(A140)+1,1)</f>
        <v>40878</v>
      </c>
      <c r="B144" s="3" t="str">
        <f t="shared" si="8"/>
        <v>Insurance</v>
      </c>
      <c r="C144" s="34">
        <f>$G$3</f>
        <v>150</v>
      </c>
      <c r="D144" s="55">
        <f t="shared" si="6"/>
        <v>986089.3377131947</v>
      </c>
      <c r="F144" s="51">
        <f t="shared" si="7"/>
        <v>0</v>
      </c>
    </row>
    <row r="145" spans="1:7" ht="15" customHeight="1">
      <c r="A145" s="56">
        <f>DATE(YEAR(A141),MONTH(A141)+1,$D$4)</f>
        <v>40887</v>
      </c>
      <c r="B145" s="3" t="str">
        <f t="shared" si="8"/>
        <v>Debit Order / Payment</v>
      </c>
      <c r="C145" s="34">
        <f>-$B$6-C143-C144</f>
        <v>-13357.895825866375</v>
      </c>
      <c r="D145" s="55">
        <f t="shared" si="6"/>
        <v>972731.4418873283</v>
      </c>
      <c r="F145" s="51">
        <f t="shared" si="7"/>
        <v>9</v>
      </c>
      <c r="G145" s="3">
        <f>COUNTIF($B$9:B145,B145)</f>
        <v>34</v>
      </c>
    </row>
    <row r="146" spans="1:6" ht="15" customHeight="1">
      <c r="A146" s="56">
        <f>DATE(YEAR(A142),MONTH(A142)+2,1-1)</f>
        <v>40908</v>
      </c>
      <c r="B146" s="3" t="str">
        <f t="shared" si="8"/>
        <v>Interest</v>
      </c>
      <c r="C146" s="34">
        <f>(D142*$B$5/365*F143)+(D143*$B$5/365*F144)+(D144*$B$5/365*F145)+(D145*$B$5/365*F146)</f>
        <v>12447.149447985961</v>
      </c>
      <c r="D146" s="55">
        <f t="shared" si="6"/>
        <v>985178.5913353142</v>
      </c>
      <c r="F146" s="51">
        <f t="shared" si="7"/>
        <v>21</v>
      </c>
    </row>
    <row r="147" spans="1:6" ht="15" customHeight="1">
      <c r="A147" s="56">
        <f>DATE(YEAR(A143),MONTH(A143)+1,1)</f>
        <v>40909</v>
      </c>
      <c r="B147" s="3" t="str">
        <f t="shared" si="8"/>
        <v>Admin Fee</v>
      </c>
      <c r="C147" s="34">
        <f>$G$4</f>
        <v>40</v>
      </c>
      <c r="D147" s="55">
        <f t="shared" si="6"/>
        <v>985218.5913353142</v>
      </c>
      <c r="F147" s="51">
        <f t="shared" si="7"/>
        <v>1</v>
      </c>
    </row>
    <row r="148" spans="1:6" ht="15" customHeight="1">
      <c r="A148" s="56">
        <f>DATE(YEAR(A144),MONTH(A144)+1,1)</f>
        <v>40909</v>
      </c>
      <c r="B148" s="3" t="str">
        <f t="shared" si="8"/>
        <v>Insurance</v>
      </c>
      <c r="C148" s="34">
        <f>$G$3</f>
        <v>150</v>
      </c>
      <c r="D148" s="55">
        <f t="shared" si="6"/>
        <v>985368.5913353142</v>
      </c>
      <c r="F148" s="51">
        <f t="shared" si="7"/>
        <v>0</v>
      </c>
    </row>
    <row r="149" spans="1:7" ht="15" customHeight="1">
      <c r="A149" s="56">
        <f>DATE(YEAR(A145),MONTH(A145)+1,$D$4)</f>
        <v>40918</v>
      </c>
      <c r="B149" s="3" t="str">
        <f t="shared" si="8"/>
        <v>Debit Order / Payment</v>
      </c>
      <c r="C149" s="34">
        <f>-$B$6-C147-C148</f>
        <v>-13357.895825866375</v>
      </c>
      <c r="D149" s="55">
        <f t="shared" si="6"/>
        <v>972010.6955094478</v>
      </c>
      <c r="F149" s="51">
        <f t="shared" si="7"/>
        <v>9</v>
      </c>
      <c r="G149" s="3">
        <f>COUNTIF($B$9:B149,B149)</f>
        <v>35</v>
      </c>
    </row>
    <row r="150" spans="1:6" ht="15" customHeight="1">
      <c r="A150" s="56">
        <f>DATE(YEAR(A146),MONTH(A146)+2,1-1)</f>
        <v>40939</v>
      </c>
      <c r="B150" s="3" t="str">
        <f t="shared" si="8"/>
        <v>Interest</v>
      </c>
      <c r="C150" s="34">
        <f>(D146*$B$5/365*F147)+(D147*$B$5/365*F148)+(D148*$B$5/365*F149)+(D149*$B$5/365*F150)</f>
        <v>12437.967336596526</v>
      </c>
      <c r="D150" s="55">
        <f t="shared" si="6"/>
        <v>984448.6628460444</v>
      </c>
      <c r="F150" s="51">
        <f t="shared" si="7"/>
        <v>21</v>
      </c>
    </row>
    <row r="151" spans="1:6" ht="15" customHeight="1">
      <c r="A151" s="56">
        <f>DATE(YEAR(A147),MONTH(A147)+1,1)</f>
        <v>40940</v>
      </c>
      <c r="B151" s="3" t="str">
        <f t="shared" si="8"/>
        <v>Admin Fee</v>
      </c>
      <c r="C151" s="34">
        <f>$G$4</f>
        <v>40</v>
      </c>
      <c r="D151" s="55">
        <f t="shared" si="6"/>
        <v>984488.6628460444</v>
      </c>
      <c r="F151" s="51">
        <f t="shared" si="7"/>
        <v>1</v>
      </c>
    </row>
    <row r="152" spans="1:6" ht="15" customHeight="1">
      <c r="A152" s="56">
        <f>DATE(YEAR(A148),MONTH(A148)+1,1)</f>
        <v>40940</v>
      </c>
      <c r="B152" s="3" t="str">
        <f t="shared" si="8"/>
        <v>Insurance</v>
      </c>
      <c r="C152" s="34">
        <f>$G$3</f>
        <v>150</v>
      </c>
      <c r="D152" s="55">
        <f t="shared" si="6"/>
        <v>984638.6628460444</v>
      </c>
      <c r="F152" s="51">
        <f t="shared" si="7"/>
        <v>0</v>
      </c>
    </row>
    <row r="153" spans="1:7" ht="15" customHeight="1">
      <c r="A153" s="56">
        <f>DATE(YEAR(A149),MONTH(A149)+1,$D$4)</f>
        <v>40949</v>
      </c>
      <c r="B153" s="3" t="str">
        <f t="shared" si="8"/>
        <v>Debit Order / Payment</v>
      </c>
      <c r="C153" s="34">
        <f>-$B$6-C151-C152</f>
        <v>-13357.895825866375</v>
      </c>
      <c r="D153" s="55">
        <f t="shared" si="6"/>
        <v>971280.767020178</v>
      </c>
      <c r="F153" s="51">
        <f t="shared" si="7"/>
        <v>9</v>
      </c>
      <c r="G153" s="3">
        <f>COUNTIF($B$9:B153,B153)</f>
        <v>36</v>
      </c>
    </row>
    <row r="154" spans="1:6" ht="15" customHeight="1">
      <c r="A154" s="56">
        <f>DATE(YEAR(A150),MONTH(A150)+2,1-1)</f>
        <v>40968</v>
      </c>
      <c r="B154" s="3" t="str">
        <f t="shared" si="8"/>
        <v>Interest</v>
      </c>
      <c r="C154" s="34">
        <f>(D150*$B$5/365*F151)+(D151*$B$5/365*F152)+(D152*$B$5/365*F153)+(D153*$B$5/365*F154)</f>
        <v>11630.35528842897</v>
      </c>
      <c r="D154" s="55">
        <f t="shared" si="6"/>
        <v>982911.122308607</v>
      </c>
      <c r="F154" s="51">
        <f t="shared" si="7"/>
        <v>19</v>
      </c>
    </row>
    <row r="155" spans="1:6" ht="15" customHeight="1">
      <c r="A155" s="56">
        <f>DATE(YEAR(A151),MONTH(A151)+1,1)</f>
        <v>40969</v>
      </c>
      <c r="B155" s="3" t="str">
        <f t="shared" si="8"/>
        <v>Admin Fee</v>
      </c>
      <c r="C155" s="34">
        <f>$G$4</f>
        <v>40</v>
      </c>
      <c r="D155" s="55">
        <f t="shared" si="6"/>
        <v>982951.122308607</v>
      </c>
      <c r="F155" s="51">
        <f t="shared" si="7"/>
        <v>1</v>
      </c>
    </row>
    <row r="156" spans="1:6" ht="15" customHeight="1">
      <c r="A156" s="56">
        <f>DATE(YEAR(A152),MONTH(A152)+1,1)</f>
        <v>40969</v>
      </c>
      <c r="B156" s="3" t="str">
        <f t="shared" si="8"/>
        <v>Insurance</v>
      </c>
      <c r="C156" s="34">
        <f>$G$3</f>
        <v>150</v>
      </c>
      <c r="D156" s="55">
        <f t="shared" si="6"/>
        <v>983101.122308607</v>
      </c>
      <c r="F156" s="51">
        <f t="shared" si="7"/>
        <v>0</v>
      </c>
    </row>
    <row r="157" spans="1:7" ht="15" customHeight="1">
      <c r="A157" s="56">
        <f>DATE(YEAR(A153),MONTH(A153)+1,$D$4)</f>
        <v>40978</v>
      </c>
      <c r="B157" s="3" t="str">
        <f t="shared" si="8"/>
        <v>Debit Order / Payment</v>
      </c>
      <c r="C157" s="34">
        <f>-$B$6-C155-C156</f>
        <v>-13357.895825866375</v>
      </c>
      <c r="D157" s="55">
        <f t="shared" si="6"/>
        <v>969743.2264827406</v>
      </c>
      <c r="F157" s="51">
        <f t="shared" si="7"/>
        <v>9</v>
      </c>
      <c r="G157" s="3">
        <f>COUNTIF($B$9:B157,B157)</f>
        <v>37</v>
      </c>
    </row>
    <row r="158" spans="1:6" ht="15" customHeight="1">
      <c r="A158" s="56">
        <f>DATE(YEAR(A154),MONTH(A154)+2,1-1)</f>
        <v>40999</v>
      </c>
      <c r="B158" s="3" t="str">
        <f t="shared" si="8"/>
        <v>Interest</v>
      </c>
      <c r="C158" s="34">
        <f>(D154*$B$5/365*F155)+(D155*$B$5/365*F156)+(D156*$B$5/365*F157)+(D157*$B$5/365*F158)</f>
        <v>12409.080402420666</v>
      </c>
      <c r="D158" s="55">
        <f t="shared" si="6"/>
        <v>982152.3068851613</v>
      </c>
      <c r="F158" s="51">
        <f t="shared" si="7"/>
        <v>21</v>
      </c>
    </row>
    <row r="159" spans="1:6" ht="15" customHeight="1">
      <c r="A159" s="56">
        <f>DATE(YEAR(A155),MONTH(A155)+1,1)</f>
        <v>41000</v>
      </c>
      <c r="B159" s="3" t="str">
        <f t="shared" si="8"/>
        <v>Admin Fee</v>
      </c>
      <c r="C159" s="34">
        <f>$G$4</f>
        <v>40</v>
      </c>
      <c r="D159" s="55">
        <f t="shared" si="6"/>
        <v>982192.3068851613</v>
      </c>
      <c r="F159" s="51">
        <f t="shared" si="7"/>
        <v>1</v>
      </c>
    </row>
    <row r="160" spans="1:6" ht="15" customHeight="1">
      <c r="A160" s="56">
        <f>DATE(YEAR(A156),MONTH(A156)+1,1)</f>
        <v>41000</v>
      </c>
      <c r="B160" s="3" t="str">
        <f t="shared" si="8"/>
        <v>Insurance</v>
      </c>
      <c r="C160" s="34">
        <f>$G$3</f>
        <v>150</v>
      </c>
      <c r="D160" s="55">
        <f t="shared" si="6"/>
        <v>982342.3068851613</v>
      </c>
      <c r="F160" s="51">
        <f t="shared" si="7"/>
        <v>0</v>
      </c>
    </row>
    <row r="161" spans="1:7" ht="15" customHeight="1">
      <c r="A161" s="56">
        <f>DATE(YEAR(A157),MONTH(A157)+1,$D$4)</f>
        <v>41009</v>
      </c>
      <c r="B161" s="3" t="str">
        <f t="shared" si="8"/>
        <v>Debit Order / Payment</v>
      </c>
      <c r="C161" s="34">
        <f>-$B$6-C159-C160</f>
        <v>-13357.895825866375</v>
      </c>
      <c r="D161" s="55">
        <f t="shared" si="6"/>
        <v>968984.411059295</v>
      </c>
      <c r="F161" s="51">
        <f t="shared" si="7"/>
        <v>9</v>
      </c>
      <c r="G161" s="3">
        <f>COUNTIF($B$9:B161,B161)</f>
        <v>38</v>
      </c>
    </row>
    <row r="162" spans="1:6" ht="15" customHeight="1">
      <c r="A162" s="56">
        <f>DATE(YEAR(A158),MONTH(A158)+2,1-1)</f>
        <v>41029</v>
      </c>
      <c r="B162" s="3" t="str">
        <f t="shared" si="8"/>
        <v>Interest</v>
      </c>
      <c r="C162" s="34">
        <f>(D158*$B$5/365*F159)+(D159*$B$5/365*F160)+(D160*$B$5/365*F161)+(D161*$B$5/365*F162)</f>
        <v>12001.200530152402</v>
      </c>
      <c r="D162" s="55">
        <f t="shared" si="6"/>
        <v>980985.6115894474</v>
      </c>
      <c r="F162" s="51">
        <f t="shared" si="7"/>
        <v>20</v>
      </c>
    </row>
    <row r="163" spans="1:6" ht="15" customHeight="1">
      <c r="A163" s="56">
        <f>DATE(YEAR(A159),MONTH(A159)+1,1)</f>
        <v>41030</v>
      </c>
      <c r="B163" s="3" t="str">
        <f t="shared" si="8"/>
        <v>Admin Fee</v>
      </c>
      <c r="C163" s="34">
        <f>$G$4</f>
        <v>40</v>
      </c>
      <c r="D163" s="55">
        <f t="shared" si="6"/>
        <v>981025.6115894474</v>
      </c>
      <c r="F163" s="51">
        <f t="shared" si="7"/>
        <v>1</v>
      </c>
    </row>
    <row r="164" spans="1:6" ht="15" customHeight="1">
      <c r="A164" s="56">
        <f>DATE(YEAR(A160),MONTH(A160)+1,1)</f>
        <v>41030</v>
      </c>
      <c r="B164" s="3" t="str">
        <f t="shared" si="8"/>
        <v>Insurance</v>
      </c>
      <c r="C164" s="34">
        <f>$G$3</f>
        <v>150</v>
      </c>
      <c r="D164" s="55">
        <f t="shared" si="6"/>
        <v>981175.6115894474</v>
      </c>
      <c r="F164" s="51">
        <f t="shared" si="7"/>
        <v>0</v>
      </c>
    </row>
    <row r="165" spans="1:7" ht="15" customHeight="1">
      <c r="A165" s="56">
        <f>DATE(YEAR(A161),MONTH(A161)+1,$D$4)</f>
        <v>41039</v>
      </c>
      <c r="B165" s="3" t="str">
        <f t="shared" si="8"/>
        <v>Debit Order / Payment</v>
      </c>
      <c r="C165" s="34">
        <f>-$B$6-C163-C164</f>
        <v>-13357.895825866375</v>
      </c>
      <c r="D165" s="55">
        <f t="shared" si="6"/>
        <v>967817.715763581</v>
      </c>
      <c r="F165" s="51">
        <f t="shared" si="7"/>
        <v>9</v>
      </c>
      <c r="G165" s="3">
        <f>COUNTIF($B$9:B165,B165)</f>
        <v>39</v>
      </c>
    </row>
    <row r="166" spans="1:6" ht="15" customHeight="1">
      <c r="A166" s="56">
        <f>DATE(YEAR(A162),MONTH(A162)+2,1-1)</f>
        <v>41060</v>
      </c>
      <c r="B166" s="3" t="str">
        <f t="shared" si="8"/>
        <v>Interest</v>
      </c>
      <c r="C166" s="34">
        <f>(D162*$B$5/365*F163)+(D163*$B$5/365*F164)+(D164*$B$5/365*F165)+(D165*$B$5/365*F166)</f>
        <v>12384.549923395756</v>
      </c>
      <c r="D166" s="55">
        <f t="shared" si="6"/>
        <v>980202.2656869767</v>
      </c>
      <c r="F166" s="51">
        <f t="shared" si="7"/>
        <v>21</v>
      </c>
    </row>
    <row r="167" spans="1:6" ht="15" customHeight="1">
      <c r="A167" s="56">
        <f>DATE(YEAR(A163),MONTH(A163)+1,1)</f>
        <v>41061</v>
      </c>
      <c r="B167" s="3" t="str">
        <f t="shared" si="8"/>
        <v>Admin Fee</v>
      </c>
      <c r="C167" s="34">
        <f>$G$4</f>
        <v>40</v>
      </c>
      <c r="D167" s="55">
        <f t="shared" si="6"/>
        <v>980242.2656869767</v>
      </c>
      <c r="F167" s="51">
        <f t="shared" si="7"/>
        <v>1</v>
      </c>
    </row>
    <row r="168" spans="1:6" ht="15" customHeight="1">
      <c r="A168" s="56">
        <f>DATE(YEAR(A164),MONTH(A164)+1,1)</f>
        <v>41061</v>
      </c>
      <c r="B168" s="3" t="str">
        <f t="shared" si="8"/>
        <v>Insurance</v>
      </c>
      <c r="C168" s="34">
        <f>$G$3</f>
        <v>150</v>
      </c>
      <c r="D168" s="55">
        <f t="shared" si="6"/>
        <v>980392.2656869767</v>
      </c>
      <c r="F168" s="51">
        <f t="shared" si="7"/>
        <v>0</v>
      </c>
    </row>
    <row r="169" spans="1:7" ht="15" customHeight="1">
      <c r="A169" s="56">
        <f>DATE(YEAR(A165),MONTH(A165)+1,$D$4)</f>
        <v>41070</v>
      </c>
      <c r="B169" s="3" t="str">
        <f t="shared" si="8"/>
        <v>Debit Order / Payment</v>
      </c>
      <c r="C169" s="34">
        <f>-$B$6-C167-C168</f>
        <v>-13357.895825866375</v>
      </c>
      <c r="D169" s="55">
        <f t="shared" si="6"/>
        <v>967034.3698611103</v>
      </c>
      <c r="F169" s="51">
        <f t="shared" si="7"/>
        <v>9</v>
      </c>
      <c r="G169" s="3">
        <f>COUNTIF($B$9:B169,B169)</f>
        <v>40</v>
      </c>
    </row>
    <row r="170" spans="1:6" ht="15" customHeight="1">
      <c r="A170" s="56">
        <f>DATE(YEAR(A166),MONTH(A166)+2,1-1)</f>
        <v>41090</v>
      </c>
      <c r="B170" s="3" t="str">
        <f t="shared" si="8"/>
        <v>Interest</v>
      </c>
      <c r="C170" s="34">
        <f>(D166*$B$5/365*F167)+(D167*$B$5/365*F168)+(D168*$B$5/365*F169)+(D169*$B$5/365*F170)</f>
        <v>11977.158926339167</v>
      </c>
      <c r="D170" s="55">
        <f t="shared" si="6"/>
        <v>979011.5287874495</v>
      </c>
      <c r="F170" s="51">
        <f t="shared" si="7"/>
        <v>20</v>
      </c>
    </row>
    <row r="171" spans="1:6" ht="15" customHeight="1">
      <c r="A171" s="56">
        <f>DATE(YEAR(A167),MONTH(A167)+1,1)</f>
        <v>41091</v>
      </c>
      <c r="B171" s="3" t="str">
        <f t="shared" si="8"/>
        <v>Admin Fee</v>
      </c>
      <c r="C171" s="34">
        <f>$G$4</f>
        <v>40</v>
      </c>
      <c r="D171" s="55">
        <f t="shared" si="6"/>
        <v>979051.5287874495</v>
      </c>
      <c r="F171" s="51">
        <f t="shared" si="7"/>
        <v>1</v>
      </c>
    </row>
    <row r="172" spans="1:6" ht="15" customHeight="1">
      <c r="A172" s="56">
        <f>DATE(YEAR(A168),MONTH(A168)+1,1)</f>
        <v>41091</v>
      </c>
      <c r="B172" s="3" t="str">
        <f t="shared" si="8"/>
        <v>Insurance</v>
      </c>
      <c r="C172" s="34">
        <f>$G$3</f>
        <v>150</v>
      </c>
      <c r="D172" s="55">
        <f t="shared" si="6"/>
        <v>979201.5287874495</v>
      </c>
      <c r="F172" s="51">
        <f t="shared" si="7"/>
        <v>0</v>
      </c>
    </row>
    <row r="173" spans="1:7" ht="15" customHeight="1">
      <c r="A173" s="56">
        <f>DATE(YEAR(A169),MONTH(A169)+1,$D$4)</f>
        <v>41100</v>
      </c>
      <c r="B173" s="3" t="str">
        <f t="shared" si="8"/>
        <v>Debit Order / Payment</v>
      </c>
      <c r="C173" s="34">
        <f>-$B$6-C171-C172</f>
        <v>-13357.895825866375</v>
      </c>
      <c r="D173" s="55">
        <f t="shared" si="6"/>
        <v>965843.6329615831</v>
      </c>
      <c r="F173" s="51">
        <f t="shared" si="7"/>
        <v>9</v>
      </c>
      <c r="G173" s="3">
        <f>COUNTIF($B$9:B173,B173)</f>
        <v>41</v>
      </c>
    </row>
    <row r="174" spans="1:6" ht="15" customHeight="1">
      <c r="A174" s="56">
        <f>DATE(YEAR(A170),MONTH(A170)+2,1-1)</f>
        <v>41121</v>
      </c>
      <c r="B174" s="3" t="str">
        <f t="shared" si="8"/>
        <v>Interest</v>
      </c>
      <c r="C174" s="34">
        <f>(D170*$B$5/365*F171)+(D171*$B$5/365*F172)+(D172*$B$5/365*F173)+(D173*$B$5/365*F174)</f>
        <v>12359.400649342904</v>
      </c>
      <c r="D174" s="55">
        <f t="shared" si="6"/>
        <v>978203.033610926</v>
      </c>
      <c r="F174" s="51">
        <f t="shared" si="7"/>
        <v>21</v>
      </c>
    </row>
    <row r="175" spans="1:6" ht="15" customHeight="1">
      <c r="A175" s="56">
        <f>DATE(YEAR(A171),MONTH(A171)+1,1)</f>
        <v>41122</v>
      </c>
      <c r="B175" s="3" t="str">
        <f t="shared" si="8"/>
        <v>Admin Fee</v>
      </c>
      <c r="C175" s="34">
        <f>$G$4</f>
        <v>40</v>
      </c>
      <c r="D175" s="55">
        <f t="shared" si="6"/>
        <v>978243.033610926</v>
      </c>
      <c r="F175" s="51">
        <f t="shared" si="7"/>
        <v>1</v>
      </c>
    </row>
    <row r="176" spans="1:6" ht="15" customHeight="1">
      <c r="A176" s="56">
        <f>DATE(YEAR(A172),MONTH(A172)+1,1)</f>
        <v>41122</v>
      </c>
      <c r="B176" s="3" t="str">
        <f t="shared" si="8"/>
        <v>Insurance</v>
      </c>
      <c r="C176" s="34">
        <f>$G$3</f>
        <v>150</v>
      </c>
      <c r="D176" s="55">
        <f t="shared" si="6"/>
        <v>978393.033610926</v>
      </c>
      <c r="F176" s="51">
        <f t="shared" si="7"/>
        <v>0</v>
      </c>
    </row>
    <row r="177" spans="1:7" ht="15" customHeight="1">
      <c r="A177" s="56">
        <f>DATE(YEAR(A173),MONTH(A173)+1,$D$4)</f>
        <v>41131</v>
      </c>
      <c r="B177" s="3" t="str">
        <f t="shared" si="8"/>
        <v>Debit Order / Payment</v>
      </c>
      <c r="C177" s="34">
        <f>-$B$6-C175-C176</f>
        <v>-13357.895825866375</v>
      </c>
      <c r="D177" s="55">
        <f t="shared" si="6"/>
        <v>965035.1377850596</v>
      </c>
      <c r="F177" s="51">
        <f t="shared" si="7"/>
        <v>9</v>
      </c>
      <c r="G177" s="3">
        <f>COUNTIF($B$9:B177,B177)</f>
        <v>42</v>
      </c>
    </row>
    <row r="178" spans="1:6" ht="15" customHeight="1">
      <c r="A178" s="56">
        <f>DATE(YEAR(A174),MONTH(A174)+2,1-1)</f>
        <v>41152</v>
      </c>
      <c r="B178" s="3" t="str">
        <f t="shared" si="8"/>
        <v>Interest</v>
      </c>
      <c r="C178" s="34">
        <f>(D174*$B$5/365*F175)+(D175*$B$5/365*F176)+(D176*$B$5/365*F177)+(D177*$B$5/365*F178)</f>
        <v>12349.100642299525</v>
      </c>
      <c r="D178" s="55">
        <f t="shared" si="6"/>
        <v>977384.2384273591</v>
      </c>
      <c r="F178" s="51">
        <f t="shared" si="7"/>
        <v>21</v>
      </c>
    </row>
    <row r="179" spans="1:6" ht="15" customHeight="1">
      <c r="A179" s="56">
        <f>DATE(YEAR(A175),MONTH(A175)+1,1)</f>
        <v>41153</v>
      </c>
      <c r="B179" s="3" t="str">
        <f t="shared" si="8"/>
        <v>Admin Fee</v>
      </c>
      <c r="C179" s="34">
        <f>$G$4</f>
        <v>40</v>
      </c>
      <c r="D179" s="55">
        <f t="shared" si="6"/>
        <v>977424.2384273591</v>
      </c>
      <c r="F179" s="51">
        <f t="shared" si="7"/>
        <v>1</v>
      </c>
    </row>
    <row r="180" spans="1:6" ht="15" customHeight="1">
      <c r="A180" s="56">
        <f>DATE(YEAR(A176),MONTH(A176)+1,1)</f>
        <v>41153</v>
      </c>
      <c r="B180" s="3" t="str">
        <f t="shared" si="8"/>
        <v>Insurance</v>
      </c>
      <c r="C180" s="34">
        <f>$G$3</f>
        <v>150</v>
      </c>
      <c r="D180" s="55">
        <f t="shared" si="6"/>
        <v>977574.2384273591</v>
      </c>
      <c r="F180" s="51">
        <f t="shared" si="7"/>
        <v>0</v>
      </c>
    </row>
    <row r="181" spans="1:7" ht="15" customHeight="1">
      <c r="A181" s="56">
        <f>DATE(YEAR(A177),MONTH(A177)+1,$D$4)</f>
        <v>41162</v>
      </c>
      <c r="B181" s="3" t="str">
        <f t="shared" si="8"/>
        <v>Debit Order / Payment</v>
      </c>
      <c r="C181" s="34">
        <f>-$B$6-C179-C180</f>
        <v>-13357.895825866375</v>
      </c>
      <c r="D181" s="55">
        <f t="shared" si="6"/>
        <v>964216.3426014928</v>
      </c>
      <c r="F181" s="51">
        <f t="shared" si="7"/>
        <v>9</v>
      </c>
      <c r="G181" s="3">
        <f>COUNTIF($B$9:B181,B181)</f>
        <v>43</v>
      </c>
    </row>
    <row r="182" spans="1:6" ht="15" customHeight="1">
      <c r="A182" s="56">
        <f>DATE(YEAR(A178),MONTH(A178)+2,1-1)</f>
        <v>41182</v>
      </c>
      <c r="B182" s="3" t="str">
        <f t="shared" si="8"/>
        <v>Interest</v>
      </c>
      <c r="C182" s="34">
        <f>(D178*$B$5/365*F179)+(D179*$B$5/365*F180)+(D180*$B$5/365*F181)+(D181*$B$5/365*F182)</f>
        <v>11942.416124508265</v>
      </c>
      <c r="D182" s="55">
        <f t="shared" si="6"/>
        <v>976158.758726001</v>
      </c>
      <c r="F182" s="51">
        <f t="shared" si="7"/>
        <v>20</v>
      </c>
    </row>
    <row r="183" spans="1:6" ht="15" customHeight="1">
      <c r="A183" s="56">
        <f>DATE(YEAR(A179),MONTH(A179)+1,1)</f>
        <v>41183</v>
      </c>
      <c r="B183" s="3" t="str">
        <f t="shared" si="8"/>
        <v>Admin Fee</v>
      </c>
      <c r="C183" s="34">
        <f>$G$4</f>
        <v>40</v>
      </c>
      <c r="D183" s="55">
        <f t="shared" si="6"/>
        <v>976198.758726001</v>
      </c>
      <c r="F183" s="51">
        <f t="shared" si="7"/>
        <v>1</v>
      </c>
    </row>
    <row r="184" spans="1:6" ht="15" customHeight="1">
      <c r="A184" s="56">
        <f>DATE(YEAR(A180),MONTH(A180)+1,1)</f>
        <v>41183</v>
      </c>
      <c r="B184" s="3" t="str">
        <f t="shared" si="8"/>
        <v>Insurance</v>
      </c>
      <c r="C184" s="34">
        <f>$G$3</f>
        <v>150</v>
      </c>
      <c r="D184" s="55">
        <f t="shared" si="6"/>
        <v>976348.758726001</v>
      </c>
      <c r="F184" s="51">
        <f t="shared" si="7"/>
        <v>0</v>
      </c>
    </row>
    <row r="185" spans="1:7" ht="15" customHeight="1">
      <c r="A185" s="56">
        <f>DATE(YEAR(A181),MONTH(A181)+1,$D$4)</f>
        <v>41192</v>
      </c>
      <c r="B185" s="3" t="str">
        <f t="shared" si="8"/>
        <v>Debit Order / Payment</v>
      </c>
      <c r="C185" s="34">
        <f>-$B$6-C183-C184</f>
        <v>-13357.895825866375</v>
      </c>
      <c r="D185" s="55">
        <f t="shared" si="6"/>
        <v>962990.8629001346</v>
      </c>
      <c r="F185" s="51">
        <f t="shared" si="7"/>
        <v>9</v>
      </c>
      <c r="G185" s="3">
        <f>COUNTIF($B$9:B185,B185)</f>
        <v>44</v>
      </c>
    </row>
    <row r="186" spans="1:6" ht="15" customHeight="1">
      <c r="A186" s="56">
        <f>DATE(YEAR(A182),MONTH(A182)+2,1-1)</f>
        <v>41213</v>
      </c>
      <c r="B186" s="3" t="str">
        <f t="shared" si="8"/>
        <v>Interest</v>
      </c>
      <c r="C186" s="34">
        <f>(D182*$B$5/365*F183)+(D183*$B$5/365*F184)+(D184*$B$5/365*F185)+(D185*$B$5/365*F186)</f>
        <v>12323.05714034089</v>
      </c>
      <c r="D186" s="55">
        <f t="shared" si="6"/>
        <v>975313.9200404756</v>
      </c>
      <c r="F186" s="51">
        <f t="shared" si="7"/>
        <v>21</v>
      </c>
    </row>
    <row r="187" spans="1:6" ht="15" customHeight="1">
      <c r="A187" s="56">
        <f>DATE(YEAR(A183),MONTH(A183)+1,1)</f>
        <v>41214</v>
      </c>
      <c r="B187" s="3" t="str">
        <f t="shared" si="8"/>
        <v>Admin Fee</v>
      </c>
      <c r="C187" s="34">
        <f>$G$4</f>
        <v>40</v>
      </c>
      <c r="D187" s="55">
        <f t="shared" si="6"/>
        <v>975353.9200404756</v>
      </c>
      <c r="F187" s="51">
        <f t="shared" si="7"/>
        <v>1</v>
      </c>
    </row>
    <row r="188" spans="1:6" ht="15" customHeight="1">
      <c r="A188" s="56">
        <f>DATE(YEAR(A184),MONTH(A184)+1,1)</f>
        <v>41214</v>
      </c>
      <c r="B188" s="3" t="str">
        <f t="shared" si="8"/>
        <v>Insurance</v>
      </c>
      <c r="C188" s="34">
        <f>$G$3</f>
        <v>150</v>
      </c>
      <c r="D188" s="55">
        <f t="shared" si="6"/>
        <v>975503.9200404756</v>
      </c>
      <c r="F188" s="51">
        <f t="shared" si="7"/>
        <v>0</v>
      </c>
    </row>
    <row r="189" spans="1:7" ht="15" customHeight="1">
      <c r="A189" s="56">
        <f>DATE(YEAR(A185),MONTH(A185)+1,$D$4)</f>
        <v>41223</v>
      </c>
      <c r="B189" s="3" t="str">
        <f t="shared" si="8"/>
        <v>Debit Order / Payment</v>
      </c>
      <c r="C189" s="34">
        <f>-$B$6-C187-C188</f>
        <v>-13357.895825866375</v>
      </c>
      <c r="D189" s="55">
        <f t="shared" si="6"/>
        <v>962146.0242146092</v>
      </c>
      <c r="F189" s="51">
        <f t="shared" si="7"/>
        <v>9</v>
      </c>
      <c r="G189" s="3">
        <f>COUNTIF($B$9:B189,B189)</f>
        <v>45</v>
      </c>
    </row>
    <row r="190" spans="1:6" ht="15" customHeight="1">
      <c r="A190" s="56">
        <f>DATE(YEAR(A186),MONTH(A186)+2,1-1)</f>
        <v>41243</v>
      </c>
      <c r="B190" s="3" t="str">
        <f t="shared" si="8"/>
        <v>Interest</v>
      </c>
      <c r="C190" s="34">
        <f>(D186*$B$5/365*F187)+(D187*$B$5/365*F188)+(D188*$B$5/365*F189)+(D189*$B$5/365*F190)</f>
        <v>11916.891651245316</v>
      </c>
      <c r="D190" s="55">
        <f t="shared" si="6"/>
        <v>974062.9158658545</v>
      </c>
      <c r="F190" s="51">
        <f t="shared" si="7"/>
        <v>20</v>
      </c>
    </row>
    <row r="191" spans="1:6" ht="15" customHeight="1">
      <c r="A191" s="56">
        <f>DATE(YEAR(A187),MONTH(A187)+1,1)</f>
        <v>41244</v>
      </c>
      <c r="B191" s="3" t="str">
        <f t="shared" si="8"/>
        <v>Admin Fee</v>
      </c>
      <c r="C191" s="34">
        <f>$G$4</f>
        <v>40</v>
      </c>
      <c r="D191" s="55">
        <f t="shared" si="6"/>
        <v>974102.9158658545</v>
      </c>
      <c r="F191" s="51">
        <f t="shared" si="7"/>
        <v>1</v>
      </c>
    </row>
    <row r="192" spans="1:6" ht="15" customHeight="1">
      <c r="A192" s="56">
        <f>DATE(YEAR(A188),MONTH(A188)+1,1)</f>
        <v>41244</v>
      </c>
      <c r="B192" s="3" t="str">
        <f t="shared" si="8"/>
        <v>Insurance</v>
      </c>
      <c r="C192" s="34">
        <f>$G$3</f>
        <v>150</v>
      </c>
      <c r="D192" s="55">
        <f t="shared" si="6"/>
        <v>974252.9158658545</v>
      </c>
      <c r="F192" s="51">
        <f t="shared" si="7"/>
        <v>0</v>
      </c>
    </row>
    <row r="193" spans="1:7" ht="15" customHeight="1">
      <c r="A193" s="56">
        <f>DATE(YEAR(A189),MONTH(A189)+1,$D$4)</f>
        <v>41253</v>
      </c>
      <c r="B193" s="3" t="str">
        <f t="shared" si="8"/>
        <v>Debit Order / Payment</v>
      </c>
      <c r="C193" s="34">
        <f>-$B$6-C191-C192</f>
        <v>-13357.895825866375</v>
      </c>
      <c r="D193" s="55">
        <f t="shared" si="6"/>
        <v>960895.0200399881</v>
      </c>
      <c r="F193" s="51">
        <f t="shared" si="7"/>
        <v>9</v>
      </c>
      <c r="G193" s="3">
        <f>COUNTIF($B$9:B193,B193)</f>
        <v>46</v>
      </c>
    </row>
    <row r="194" spans="1:6" ht="15" customHeight="1">
      <c r="A194" s="56">
        <f>DATE(YEAR(A190),MONTH(A190)+2,1-1)</f>
        <v>41274</v>
      </c>
      <c r="B194" s="3" t="str">
        <f t="shared" si="8"/>
        <v>Interest</v>
      </c>
      <c r="C194" s="34">
        <f>(D190*$B$5/365*F191)+(D191*$B$5/365*F192)+(D192*$B$5/365*F193)+(D193*$B$5/365*F194)</f>
        <v>12296.356676506148</v>
      </c>
      <c r="D194" s="55">
        <f t="shared" si="6"/>
        <v>973191.3767164942</v>
      </c>
      <c r="F194" s="51">
        <f t="shared" si="7"/>
        <v>21</v>
      </c>
    </row>
    <row r="195" spans="1:6" ht="15" customHeight="1">
      <c r="A195" s="56">
        <f>DATE(YEAR(A191),MONTH(A191)+1,1)</f>
        <v>41275</v>
      </c>
      <c r="B195" s="3" t="str">
        <f t="shared" si="8"/>
        <v>Admin Fee</v>
      </c>
      <c r="C195" s="34">
        <f>$G$4</f>
        <v>40</v>
      </c>
      <c r="D195" s="55">
        <f t="shared" si="6"/>
        <v>973231.3767164942</v>
      </c>
      <c r="F195" s="51">
        <f t="shared" si="7"/>
        <v>1</v>
      </c>
    </row>
    <row r="196" spans="1:6" ht="15" customHeight="1">
      <c r="A196" s="56">
        <f>DATE(YEAR(A192),MONTH(A192)+1,1)</f>
        <v>41275</v>
      </c>
      <c r="B196" s="3" t="str">
        <f t="shared" si="8"/>
        <v>Insurance</v>
      </c>
      <c r="C196" s="34">
        <f>$G$3</f>
        <v>150</v>
      </c>
      <c r="D196" s="55">
        <f t="shared" si="6"/>
        <v>973381.3767164942</v>
      </c>
      <c r="F196" s="51">
        <f t="shared" si="7"/>
        <v>0</v>
      </c>
    </row>
    <row r="197" spans="1:7" ht="15" customHeight="1">
      <c r="A197" s="56">
        <f>DATE(YEAR(A193),MONTH(A193)+1,$D$4)</f>
        <v>41284</v>
      </c>
      <c r="B197" s="3" t="str">
        <f t="shared" si="8"/>
        <v>Debit Order / Payment</v>
      </c>
      <c r="C197" s="34">
        <f>-$B$6-C195-C196</f>
        <v>-13357.895825866375</v>
      </c>
      <c r="D197" s="55">
        <f t="shared" si="6"/>
        <v>960023.4808906278</v>
      </c>
      <c r="F197" s="51">
        <f t="shared" si="7"/>
        <v>9</v>
      </c>
      <c r="G197" s="3">
        <f>COUNTIF($B$9:B197,B197)</f>
        <v>47</v>
      </c>
    </row>
    <row r="198" spans="1:6" ht="15" customHeight="1">
      <c r="A198" s="56">
        <f>DATE(YEAR(A194),MONTH(A194)+2,1-1)</f>
        <v>41305</v>
      </c>
      <c r="B198" s="3" t="str">
        <f t="shared" si="8"/>
        <v>Interest</v>
      </c>
      <c r="C198" s="34">
        <f>(D194*$B$5/365*F195)+(D195*$B$5/365*F196)+(D196*$B$5/365*F197)+(D197*$B$5/365*F198)</f>
        <v>12285.253506521149</v>
      </c>
      <c r="D198" s="55">
        <f t="shared" si="6"/>
        <v>972308.734397149</v>
      </c>
      <c r="F198" s="51">
        <f t="shared" si="7"/>
        <v>21</v>
      </c>
    </row>
    <row r="199" spans="1:6" ht="15" customHeight="1">
      <c r="A199" s="56">
        <f>DATE(YEAR(A195),MONTH(A195)+1,1)</f>
        <v>41306</v>
      </c>
      <c r="B199" s="3" t="str">
        <f t="shared" si="8"/>
        <v>Admin Fee</v>
      </c>
      <c r="C199" s="34">
        <f>$G$4</f>
        <v>40</v>
      </c>
      <c r="D199" s="55">
        <f t="shared" si="6"/>
        <v>972348.734397149</v>
      </c>
      <c r="F199" s="51">
        <f t="shared" si="7"/>
        <v>1</v>
      </c>
    </row>
    <row r="200" spans="1:6" ht="15" customHeight="1">
      <c r="A200" s="56">
        <f>DATE(YEAR(A196),MONTH(A196)+1,1)</f>
        <v>41306</v>
      </c>
      <c r="B200" s="3" t="str">
        <f t="shared" si="8"/>
        <v>Insurance</v>
      </c>
      <c r="C200" s="34">
        <f>$G$3</f>
        <v>150</v>
      </c>
      <c r="D200" s="55">
        <f t="shared" si="6"/>
        <v>972498.734397149</v>
      </c>
      <c r="F200" s="51">
        <f t="shared" si="7"/>
        <v>0</v>
      </c>
    </row>
    <row r="201" spans="1:7" ht="15" customHeight="1">
      <c r="A201" s="56">
        <f>DATE(YEAR(A197),MONTH(A197)+1,$D$4)</f>
        <v>41315</v>
      </c>
      <c r="B201" s="3" t="str">
        <f t="shared" si="8"/>
        <v>Debit Order / Payment</v>
      </c>
      <c r="C201" s="34">
        <f>-$B$6-C199-C200</f>
        <v>-13357.895825866375</v>
      </c>
      <c r="D201" s="55">
        <f t="shared" si="6"/>
        <v>959140.8385712826</v>
      </c>
      <c r="F201" s="51">
        <f t="shared" si="7"/>
        <v>9</v>
      </c>
      <c r="G201" s="3">
        <f>COUNTIF($B$9:B201,B201)</f>
        <v>48</v>
      </c>
    </row>
    <row r="202" spans="1:6" ht="15" customHeight="1">
      <c r="A202" s="56">
        <f>DATE(YEAR(A198),MONTH(A198)+2,1-1)</f>
        <v>41333</v>
      </c>
      <c r="B202" s="3" t="str">
        <f t="shared" si="8"/>
        <v>Interest</v>
      </c>
      <c r="C202" s="34">
        <f>(D198*$B$5/365*F199)+(D199*$B$5/365*F200)+(D200*$B$5/365*F201)+(D201*$B$5/365*F202)</f>
        <v>11091.506481474484</v>
      </c>
      <c r="D202" s="55">
        <f aca="true" t="shared" si="9" ref="D202:D265">D201+C202</f>
        <v>970232.3450527571</v>
      </c>
      <c r="F202" s="51">
        <f aca="true" t="shared" si="10" ref="F202:F265">A202-A201</f>
        <v>18</v>
      </c>
    </row>
    <row r="203" spans="1:6" ht="15" customHeight="1">
      <c r="A203" s="56">
        <f>DATE(YEAR(A199),MONTH(A199)+1,1)</f>
        <v>41334</v>
      </c>
      <c r="B203" s="3" t="str">
        <f t="shared" si="8"/>
        <v>Admin Fee</v>
      </c>
      <c r="C203" s="34">
        <f>$G$4</f>
        <v>40</v>
      </c>
      <c r="D203" s="55">
        <f t="shared" si="9"/>
        <v>970272.3450527571</v>
      </c>
      <c r="F203" s="51">
        <f t="shared" si="10"/>
        <v>1</v>
      </c>
    </row>
    <row r="204" spans="1:6" ht="15" customHeight="1">
      <c r="A204" s="56">
        <f>DATE(YEAR(A200),MONTH(A200)+1,1)</f>
        <v>41334</v>
      </c>
      <c r="B204" s="3" t="str">
        <f t="shared" si="8"/>
        <v>Insurance</v>
      </c>
      <c r="C204" s="34">
        <f>$G$3</f>
        <v>150</v>
      </c>
      <c r="D204" s="55">
        <f t="shared" si="9"/>
        <v>970422.3450527571</v>
      </c>
      <c r="F204" s="51">
        <f t="shared" si="10"/>
        <v>0</v>
      </c>
    </row>
    <row r="205" spans="1:7" ht="15" customHeight="1">
      <c r="A205" s="56">
        <f>DATE(YEAR(A201),MONTH(A201)+1,$D$4)</f>
        <v>41343</v>
      </c>
      <c r="B205" s="3" t="str">
        <f t="shared" si="8"/>
        <v>Debit Order / Payment</v>
      </c>
      <c r="C205" s="34">
        <f>-$B$6-C203-C204</f>
        <v>-13357.895825866375</v>
      </c>
      <c r="D205" s="55">
        <f t="shared" si="9"/>
        <v>957064.4492268907</v>
      </c>
      <c r="F205" s="51">
        <f t="shared" si="10"/>
        <v>9</v>
      </c>
      <c r="G205" s="3">
        <f>COUNTIF($B$9:B205,B205)</f>
        <v>49</v>
      </c>
    </row>
    <row r="206" spans="1:6" ht="15" customHeight="1">
      <c r="A206" s="56">
        <f>DATE(YEAR(A202),MONTH(A202)+2,1-1)</f>
        <v>41364</v>
      </c>
      <c r="B206" s="3" t="str">
        <f t="shared" si="8"/>
        <v>Interest</v>
      </c>
      <c r="C206" s="34">
        <f>(D202*$B$5/365*F203)+(D203*$B$5/365*F204)+(D204*$B$5/365*F205)+(D205*$B$5/365*F206)</f>
        <v>12247.556253818742</v>
      </c>
      <c r="D206" s="55">
        <f t="shared" si="9"/>
        <v>969312.0054807095</v>
      </c>
      <c r="F206" s="51">
        <f t="shared" si="10"/>
        <v>21</v>
      </c>
    </row>
    <row r="207" spans="1:6" ht="15" customHeight="1">
      <c r="A207" s="56">
        <f>DATE(YEAR(A203),MONTH(A203)+1,1)</f>
        <v>41365</v>
      </c>
      <c r="B207" s="3" t="str">
        <f aca="true" t="shared" si="11" ref="B207:B270">B203</f>
        <v>Admin Fee</v>
      </c>
      <c r="C207" s="34">
        <f>$G$4</f>
        <v>40</v>
      </c>
      <c r="D207" s="55">
        <f t="shared" si="9"/>
        <v>969352.0054807095</v>
      </c>
      <c r="F207" s="51">
        <f t="shared" si="10"/>
        <v>1</v>
      </c>
    </row>
    <row r="208" spans="1:6" ht="15" customHeight="1">
      <c r="A208" s="56">
        <f>DATE(YEAR(A204),MONTH(A204)+1,1)</f>
        <v>41365</v>
      </c>
      <c r="B208" s="3" t="str">
        <f t="shared" si="11"/>
        <v>Insurance</v>
      </c>
      <c r="C208" s="34">
        <f>$G$3</f>
        <v>150</v>
      </c>
      <c r="D208" s="55">
        <f t="shared" si="9"/>
        <v>969502.0054807095</v>
      </c>
      <c r="F208" s="51">
        <f t="shared" si="10"/>
        <v>0</v>
      </c>
    </row>
    <row r="209" spans="1:7" ht="15" customHeight="1">
      <c r="A209" s="56">
        <f>DATE(YEAR(A205),MONTH(A205)+1,$D$4)</f>
        <v>41374</v>
      </c>
      <c r="B209" s="3" t="str">
        <f t="shared" si="11"/>
        <v>Debit Order / Payment</v>
      </c>
      <c r="C209" s="34">
        <f>-$B$6-C207-C208</f>
        <v>-13357.895825866375</v>
      </c>
      <c r="D209" s="55">
        <f t="shared" si="9"/>
        <v>956144.1096548431</v>
      </c>
      <c r="F209" s="51">
        <f t="shared" si="10"/>
        <v>9</v>
      </c>
      <c r="G209" s="3">
        <f>COUNTIF($B$9:B209,B209)</f>
        <v>50</v>
      </c>
    </row>
    <row r="210" spans="1:6" ht="15" customHeight="1">
      <c r="A210" s="56">
        <f>DATE(YEAR(A206),MONTH(A206)+2,1-1)</f>
        <v>41394</v>
      </c>
      <c r="B210" s="3" t="str">
        <f t="shared" si="11"/>
        <v>Interest</v>
      </c>
      <c r="C210" s="34">
        <f>(D206*$B$5/365*F207)+(D207*$B$5/365*F208)+(D208*$B$5/365*F209)+(D209*$B$5/365*F210)</f>
        <v>11842.895444344093</v>
      </c>
      <c r="D210" s="55">
        <f t="shared" si="9"/>
        <v>967987.0050991873</v>
      </c>
      <c r="F210" s="51">
        <f t="shared" si="10"/>
        <v>20</v>
      </c>
    </row>
    <row r="211" spans="1:6" ht="15" customHeight="1">
      <c r="A211" s="56">
        <f>DATE(YEAR(A207),MONTH(A207)+1,1)</f>
        <v>41395</v>
      </c>
      <c r="B211" s="3" t="str">
        <f t="shared" si="11"/>
        <v>Admin Fee</v>
      </c>
      <c r="C211" s="34">
        <f>$G$4</f>
        <v>40</v>
      </c>
      <c r="D211" s="55">
        <f t="shared" si="9"/>
        <v>968027.0050991873</v>
      </c>
      <c r="F211" s="51">
        <f t="shared" si="10"/>
        <v>1</v>
      </c>
    </row>
    <row r="212" spans="1:6" ht="15" customHeight="1">
      <c r="A212" s="56">
        <f>DATE(YEAR(A208),MONTH(A208)+1,1)</f>
        <v>41395</v>
      </c>
      <c r="B212" s="3" t="str">
        <f t="shared" si="11"/>
        <v>Insurance</v>
      </c>
      <c r="C212" s="34">
        <f>$G$3</f>
        <v>150</v>
      </c>
      <c r="D212" s="55">
        <f t="shared" si="9"/>
        <v>968177.0050991873</v>
      </c>
      <c r="F212" s="51">
        <f t="shared" si="10"/>
        <v>0</v>
      </c>
    </row>
    <row r="213" spans="1:7" ht="15" customHeight="1">
      <c r="A213" s="56">
        <f>DATE(YEAR(A209),MONTH(A209)+1,$D$4)</f>
        <v>41404</v>
      </c>
      <c r="B213" s="3" t="str">
        <f t="shared" si="11"/>
        <v>Debit Order / Payment</v>
      </c>
      <c r="C213" s="34">
        <f>-$B$6-C211-C212</f>
        <v>-13357.895825866375</v>
      </c>
      <c r="D213" s="55">
        <f t="shared" si="9"/>
        <v>954819.1092733209</v>
      </c>
      <c r="F213" s="51">
        <f t="shared" si="10"/>
        <v>9</v>
      </c>
      <c r="G213" s="3">
        <f>COUNTIF($B$9:B213,B213)</f>
        <v>51</v>
      </c>
    </row>
    <row r="214" spans="1:6" ht="15" customHeight="1">
      <c r="A214" s="56">
        <f>DATE(YEAR(A210),MONTH(A210)+2,1-1)</f>
        <v>41425</v>
      </c>
      <c r="B214" s="3" t="str">
        <f t="shared" si="11"/>
        <v>Interest</v>
      </c>
      <c r="C214" s="34">
        <f>(D210*$B$5/365*F211)+(D211*$B$5/365*F212)+(D212*$B$5/365*F213)+(D213*$B$5/365*F214)</f>
        <v>12218.951237971894</v>
      </c>
      <c r="D214" s="55">
        <f t="shared" si="9"/>
        <v>967038.0605112928</v>
      </c>
      <c r="F214" s="51">
        <f t="shared" si="10"/>
        <v>21</v>
      </c>
    </row>
    <row r="215" spans="1:6" ht="15" customHeight="1">
      <c r="A215" s="56">
        <f>DATE(YEAR(A211),MONTH(A211)+1,1)</f>
        <v>41426</v>
      </c>
      <c r="B215" s="3" t="str">
        <f t="shared" si="11"/>
        <v>Admin Fee</v>
      </c>
      <c r="C215" s="34">
        <f>$G$4</f>
        <v>40</v>
      </c>
      <c r="D215" s="55">
        <f t="shared" si="9"/>
        <v>967078.0605112928</v>
      </c>
      <c r="F215" s="51">
        <f t="shared" si="10"/>
        <v>1</v>
      </c>
    </row>
    <row r="216" spans="1:6" ht="15" customHeight="1">
      <c r="A216" s="56">
        <f>DATE(YEAR(A212),MONTH(A212)+1,1)</f>
        <v>41426</v>
      </c>
      <c r="B216" s="3" t="str">
        <f t="shared" si="11"/>
        <v>Insurance</v>
      </c>
      <c r="C216" s="34">
        <f>$G$3</f>
        <v>150</v>
      </c>
      <c r="D216" s="55">
        <f t="shared" si="9"/>
        <v>967228.0605112928</v>
      </c>
      <c r="F216" s="51">
        <f t="shared" si="10"/>
        <v>0</v>
      </c>
    </row>
    <row r="217" spans="1:7" ht="15" customHeight="1">
      <c r="A217" s="56">
        <f>DATE(YEAR(A213),MONTH(A213)+1,$D$4)</f>
        <v>41435</v>
      </c>
      <c r="B217" s="3" t="str">
        <f t="shared" si="11"/>
        <v>Debit Order / Payment</v>
      </c>
      <c r="C217" s="34">
        <f>-$B$6-C215-C216</f>
        <v>-13357.895825866375</v>
      </c>
      <c r="D217" s="55">
        <f t="shared" si="9"/>
        <v>953870.1646854264</v>
      </c>
      <c r="F217" s="51">
        <f t="shared" si="10"/>
        <v>9</v>
      </c>
      <c r="G217" s="3">
        <f>COUNTIF($B$9:B217,B217)</f>
        <v>52</v>
      </c>
    </row>
    <row r="218" spans="1:6" ht="15" customHeight="1">
      <c r="A218" s="56">
        <f>DATE(YEAR(A214),MONTH(A214)+2,1-1)</f>
        <v>41455</v>
      </c>
      <c r="B218" s="3" t="str">
        <f t="shared" si="11"/>
        <v>Interest</v>
      </c>
      <c r="C218" s="34">
        <f>(D214*$B$5/365*F215)+(D215*$B$5/365*F216)+(D216*$B$5/365*F217)+(D217*$B$5/365*F218)</f>
        <v>11814.860506364981</v>
      </c>
      <c r="D218" s="55">
        <f t="shared" si="9"/>
        <v>965685.0251917914</v>
      </c>
      <c r="F218" s="51">
        <f t="shared" si="10"/>
        <v>20</v>
      </c>
    </row>
    <row r="219" spans="1:6" ht="15" customHeight="1">
      <c r="A219" s="56">
        <f>DATE(YEAR(A215),MONTH(A215)+1,1)</f>
        <v>41456</v>
      </c>
      <c r="B219" s="3" t="str">
        <f t="shared" si="11"/>
        <v>Admin Fee</v>
      </c>
      <c r="C219" s="34">
        <f>$G$4</f>
        <v>40</v>
      </c>
      <c r="D219" s="55">
        <f t="shared" si="9"/>
        <v>965725.0251917914</v>
      </c>
      <c r="F219" s="51">
        <f t="shared" si="10"/>
        <v>1</v>
      </c>
    </row>
    <row r="220" spans="1:6" ht="15" customHeight="1">
      <c r="A220" s="56">
        <f>DATE(YEAR(A216),MONTH(A216)+1,1)</f>
        <v>41456</v>
      </c>
      <c r="B220" s="3" t="str">
        <f t="shared" si="11"/>
        <v>Insurance</v>
      </c>
      <c r="C220" s="34">
        <f>$G$3</f>
        <v>150</v>
      </c>
      <c r="D220" s="55">
        <f t="shared" si="9"/>
        <v>965875.0251917914</v>
      </c>
      <c r="F220" s="51">
        <f t="shared" si="10"/>
        <v>0</v>
      </c>
    </row>
    <row r="221" spans="1:7" ht="15" customHeight="1">
      <c r="A221" s="56">
        <f>DATE(YEAR(A217),MONTH(A217)+1,$D$4)</f>
        <v>41465</v>
      </c>
      <c r="B221" s="3" t="str">
        <f t="shared" si="11"/>
        <v>Debit Order / Payment</v>
      </c>
      <c r="C221" s="34">
        <f>-$B$6-C219-C220</f>
        <v>-13357.895825866375</v>
      </c>
      <c r="D221" s="55">
        <f t="shared" si="9"/>
        <v>952517.129365925</v>
      </c>
      <c r="F221" s="51">
        <f t="shared" si="10"/>
        <v>9</v>
      </c>
      <c r="G221" s="3">
        <f>COUNTIF($B$9:B221,B221)</f>
        <v>53</v>
      </c>
    </row>
    <row r="222" spans="1:6" ht="15" customHeight="1">
      <c r="A222" s="56">
        <f>DATE(YEAR(A218),MONTH(A218)+2,1-1)</f>
        <v>41486</v>
      </c>
      <c r="B222" s="3" t="str">
        <f t="shared" si="11"/>
        <v>Interest</v>
      </c>
      <c r="C222" s="34">
        <f>(D218*$B$5/365*F219)+(D219*$B$5/365*F220)+(D220*$B$5/365*F221)+(D221*$B$5/365*F222)</f>
        <v>12189.624644631098</v>
      </c>
      <c r="D222" s="55">
        <f t="shared" si="9"/>
        <v>964706.754010556</v>
      </c>
      <c r="F222" s="51">
        <f t="shared" si="10"/>
        <v>21</v>
      </c>
    </row>
    <row r="223" spans="1:6" ht="15" customHeight="1">
      <c r="A223" s="56">
        <f>DATE(YEAR(A219),MONTH(A219)+1,1)</f>
        <v>41487</v>
      </c>
      <c r="B223" s="3" t="str">
        <f t="shared" si="11"/>
        <v>Admin Fee</v>
      </c>
      <c r="C223" s="34">
        <f>$G$4</f>
        <v>40</v>
      </c>
      <c r="D223" s="55">
        <f t="shared" si="9"/>
        <v>964746.754010556</v>
      </c>
      <c r="F223" s="51">
        <f t="shared" si="10"/>
        <v>1</v>
      </c>
    </row>
    <row r="224" spans="1:6" ht="15" customHeight="1">
      <c r="A224" s="56">
        <f>DATE(YEAR(A220),MONTH(A220)+1,1)</f>
        <v>41487</v>
      </c>
      <c r="B224" s="3" t="str">
        <f t="shared" si="11"/>
        <v>Insurance</v>
      </c>
      <c r="C224" s="34">
        <f>$G$3</f>
        <v>150</v>
      </c>
      <c r="D224" s="55">
        <f t="shared" si="9"/>
        <v>964896.754010556</v>
      </c>
      <c r="F224" s="51">
        <f t="shared" si="10"/>
        <v>0</v>
      </c>
    </row>
    <row r="225" spans="1:7" ht="15" customHeight="1">
      <c r="A225" s="56">
        <f>DATE(YEAR(A221),MONTH(A221)+1,$D$4)</f>
        <v>41496</v>
      </c>
      <c r="B225" s="3" t="str">
        <f t="shared" si="11"/>
        <v>Debit Order / Payment</v>
      </c>
      <c r="C225" s="34">
        <f>-$B$6-C223-C224</f>
        <v>-13357.895825866375</v>
      </c>
      <c r="D225" s="55">
        <f t="shared" si="9"/>
        <v>951538.8581846897</v>
      </c>
      <c r="F225" s="51">
        <f t="shared" si="10"/>
        <v>9</v>
      </c>
      <c r="G225" s="3">
        <f>COUNTIF($B$9:B225,B225)</f>
        <v>54</v>
      </c>
    </row>
    <row r="226" spans="1:6" ht="15" customHeight="1">
      <c r="A226" s="56">
        <f>DATE(YEAR(A222),MONTH(A222)+2,1-1)</f>
        <v>41517</v>
      </c>
      <c r="B226" s="3" t="str">
        <f t="shared" si="11"/>
        <v>Interest</v>
      </c>
      <c r="C226" s="34">
        <f>(D222*$B$5/365*F223)+(D223*$B$5/365*F224)+(D224*$B$5/365*F225)+(D225*$B$5/365*F226)</f>
        <v>12177.161737801664</v>
      </c>
      <c r="D226" s="55">
        <f t="shared" si="9"/>
        <v>963716.0199224913</v>
      </c>
      <c r="F226" s="51">
        <f t="shared" si="10"/>
        <v>21</v>
      </c>
    </row>
    <row r="227" spans="1:6" ht="15" customHeight="1">
      <c r="A227" s="56">
        <f>DATE(YEAR(A223),MONTH(A223)+1,1)</f>
        <v>41518</v>
      </c>
      <c r="B227" s="3" t="str">
        <f t="shared" si="11"/>
        <v>Admin Fee</v>
      </c>
      <c r="C227" s="34">
        <f>$G$4</f>
        <v>40</v>
      </c>
      <c r="D227" s="55">
        <f t="shared" si="9"/>
        <v>963756.0199224913</v>
      </c>
      <c r="F227" s="51">
        <f t="shared" si="10"/>
        <v>1</v>
      </c>
    </row>
    <row r="228" spans="1:6" ht="15" customHeight="1">
      <c r="A228" s="56">
        <f>DATE(YEAR(A224),MONTH(A224)+1,1)</f>
        <v>41518</v>
      </c>
      <c r="B228" s="3" t="str">
        <f t="shared" si="11"/>
        <v>Insurance</v>
      </c>
      <c r="C228" s="34">
        <f>$G$3</f>
        <v>150</v>
      </c>
      <c r="D228" s="55">
        <f t="shared" si="9"/>
        <v>963906.0199224913</v>
      </c>
      <c r="F228" s="51">
        <f t="shared" si="10"/>
        <v>0</v>
      </c>
    </row>
    <row r="229" spans="1:7" ht="15" customHeight="1">
      <c r="A229" s="56">
        <f>DATE(YEAR(A225),MONTH(A225)+1,$D$4)</f>
        <v>41527</v>
      </c>
      <c r="B229" s="3" t="str">
        <f t="shared" si="11"/>
        <v>Debit Order / Payment</v>
      </c>
      <c r="C229" s="34">
        <f>-$B$6-C227-C228</f>
        <v>-13357.895825866375</v>
      </c>
      <c r="D229" s="55">
        <f t="shared" si="9"/>
        <v>950548.1240966249</v>
      </c>
      <c r="F229" s="51">
        <f t="shared" si="10"/>
        <v>9</v>
      </c>
      <c r="G229" s="3">
        <f>COUNTIF($B$9:B229,B229)</f>
        <v>55</v>
      </c>
    </row>
    <row r="230" spans="1:6" ht="15" customHeight="1">
      <c r="A230" s="56">
        <f>DATE(YEAR(A226),MONTH(A226)+2,1-1)</f>
        <v>41547</v>
      </c>
      <c r="B230" s="3" t="str">
        <f t="shared" si="11"/>
        <v>Interest</v>
      </c>
      <c r="C230" s="34">
        <f>(D226*$B$5/365*F227)+(D227*$B$5/365*F228)+(D228*$B$5/365*F229)+(D229*$B$5/365*F230)</f>
        <v>11773.903841571539</v>
      </c>
      <c r="D230" s="55">
        <f t="shared" si="9"/>
        <v>962322.0279381964</v>
      </c>
      <c r="F230" s="51">
        <f t="shared" si="10"/>
        <v>20</v>
      </c>
    </row>
    <row r="231" spans="1:6" ht="15" customHeight="1">
      <c r="A231" s="56">
        <f>DATE(YEAR(A227),MONTH(A227)+1,1)</f>
        <v>41548</v>
      </c>
      <c r="B231" s="3" t="str">
        <f t="shared" si="11"/>
        <v>Admin Fee</v>
      </c>
      <c r="C231" s="34">
        <f>$G$4</f>
        <v>40</v>
      </c>
      <c r="D231" s="55">
        <f t="shared" si="9"/>
        <v>962362.0279381964</v>
      </c>
      <c r="F231" s="51">
        <f t="shared" si="10"/>
        <v>1</v>
      </c>
    </row>
    <row r="232" spans="1:6" ht="15" customHeight="1">
      <c r="A232" s="56">
        <f>DATE(YEAR(A228),MONTH(A228)+1,1)</f>
        <v>41548</v>
      </c>
      <c r="B232" s="3" t="str">
        <f t="shared" si="11"/>
        <v>Insurance</v>
      </c>
      <c r="C232" s="34">
        <f>$G$3</f>
        <v>150</v>
      </c>
      <c r="D232" s="55">
        <f t="shared" si="9"/>
        <v>962512.0279381964</v>
      </c>
      <c r="F232" s="51">
        <f t="shared" si="10"/>
        <v>0</v>
      </c>
    </row>
    <row r="233" spans="1:7" ht="15" customHeight="1">
      <c r="A233" s="56">
        <f>DATE(YEAR(A229),MONTH(A229)+1,$D$4)</f>
        <v>41557</v>
      </c>
      <c r="B233" s="3" t="str">
        <f t="shared" si="11"/>
        <v>Debit Order / Payment</v>
      </c>
      <c r="C233" s="34">
        <f>-$B$6-C231-C232</f>
        <v>-13357.895825866375</v>
      </c>
      <c r="D233" s="55">
        <f t="shared" si="9"/>
        <v>949154.1321123301</v>
      </c>
      <c r="F233" s="51">
        <f t="shared" si="10"/>
        <v>9</v>
      </c>
      <c r="G233" s="3">
        <f>COUNTIF($B$9:B233,B233)</f>
        <v>56</v>
      </c>
    </row>
    <row r="234" spans="1:6" ht="15" customHeight="1">
      <c r="A234" s="56">
        <f>DATE(YEAR(A230),MONTH(A230)+2,1-1)</f>
        <v>41578</v>
      </c>
      <c r="B234" s="3" t="str">
        <f t="shared" si="11"/>
        <v>Interest</v>
      </c>
      <c r="C234" s="34">
        <f>(D230*$B$5/365*F231)+(D231*$B$5/365*F232)+(D232*$B$5/365*F233)+(D233*$B$5/365*F234)</f>
        <v>12146.78098098941</v>
      </c>
      <c r="D234" s="55">
        <f t="shared" si="9"/>
        <v>961300.9130933195</v>
      </c>
      <c r="F234" s="51">
        <f t="shared" si="10"/>
        <v>21</v>
      </c>
    </row>
    <row r="235" spans="1:6" ht="15" customHeight="1">
      <c r="A235" s="56">
        <f>DATE(YEAR(A231),MONTH(A231)+1,1)</f>
        <v>41579</v>
      </c>
      <c r="B235" s="3" t="str">
        <f t="shared" si="11"/>
        <v>Admin Fee</v>
      </c>
      <c r="C235" s="34">
        <f>$G$4</f>
        <v>40</v>
      </c>
      <c r="D235" s="55">
        <f t="shared" si="9"/>
        <v>961340.9130933195</v>
      </c>
      <c r="F235" s="51">
        <f t="shared" si="10"/>
        <v>1</v>
      </c>
    </row>
    <row r="236" spans="1:6" ht="15" customHeight="1">
      <c r="A236" s="56">
        <f>DATE(YEAR(A232),MONTH(A232)+1,1)</f>
        <v>41579</v>
      </c>
      <c r="B236" s="3" t="str">
        <f t="shared" si="11"/>
        <v>Insurance</v>
      </c>
      <c r="C236" s="34">
        <f>$G$3</f>
        <v>150</v>
      </c>
      <c r="D236" s="55">
        <f t="shared" si="9"/>
        <v>961490.9130933195</v>
      </c>
      <c r="F236" s="51">
        <f t="shared" si="10"/>
        <v>0</v>
      </c>
    </row>
    <row r="237" spans="1:7" ht="15" customHeight="1">
      <c r="A237" s="56">
        <f>DATE(YEAR(A233),MONTH(A233)+1,$D$4)</f>
        <v>41588</v>
      </c>
      <c r="B237" s="3" t="str">
        <f t="shared" si="11"/>
        <v>Debit Order / Payment</v>
      </c>
      <c r="C237" s="34">
        <f>-$B$6-C235-C236</f>
        <v>-13357.895825866375</v>
      </c>
      <c r="D237" s="55">
        <f t="shared" si="9"/>
        <v>948133.0172674531</v>
      </c>
      <c r="F237" s="51">
        <f t="shared" si="10"/>
        <v>9</v>
      </c>
      <c r="G237" s="3">
        <f>COUNTIF($B$9:B237,B237)</f>
        <v>57</v>
      </c>
    </row>
    <row r="238" spans="1:6" ht="15" customHeight="1">
      <c r="A238" s="56">
        <f>DATE(YEAR(A234),MONTH(A234)+2,1-1)</f>
        <v>41608</v>
      </c>
      <c r="B238" s="3" t="str">
        <f t="shared" si="11"/>
        <v>Interest</v>
      </c>
      <c r="C238" s="34">
        <f>(D234*$B$5/365*F235)+(D235*$B$5/365*F236)+(D236*$B$5/365*F237)+(D237*$B$5/365*F238)</f>
        <v>11744.128551896818</v>
      </c>
      <c r="D238" s="55">
        <f t="shared" si="9"/>
        <v>959877.1458193499</v>
      </c>
      <c r="F238" s="51">
        <f t="shared" si="10"/>
        <v>20</v>
      </c>
    </row>
    <row r="239" spans="1:6" ht="15" customHeight="1">
      <c r="A239" s="56">
        <f>DATE(YEAR(A235),MONTH(A235)+1,1)</f>
        <v>41609</v>
      </c>
      <c r="B239" s="3" t="str">
        <f t="shared" si="11"/>
        <v>Admin Fee</v>
      </c>
      <c r="C239" s="34">
        <f>$G$4</f>
        <v>40</v>
      </c>
      <c r="D239" s="55">
        <f t="shared" si="9"/>
        <v>959917.1458193499</v>
      </c>
      <c r="F239" s="51">
        <f t="shared" si="10"/>
        <v>1</v>
      </c>
    </row>
    <row r="240" spans="1:6" ht="15" customHeight="1">
      <c r="A240" s="56">
        <f>DATE(YEAR(A236),MONTH(A236)+1,1)</f>
        <v>41609</v>
      </c>
      <c r="B240" s="3" t="str">
        <f t="shared" si="11"/>
        <v>Insurance</v>
      </c>
      <c r="C240" s="34">
        <f>$G$3</f>
        <v>150</v>
      </c>
      <c r="D240" s="55">
        <f t="shared" si="9"/>
        <v>960067.1458193499</v>
      </c>
      <c r="F240" s="51">
        <f t="shared" si="10"/>
        <v>0</v>
      </c>
    </row>
    <row r="241" spans="1:7" ht="15" customHeight="1">
      <c r="A241" s="56">
        <f>DATE(YEAR(A237),MONTH(A237)+1,$D$4)</f>
        <v>41618</v>
      </c>
      <c r="B241" s="3" t="str">
        <f t="shared" si="11"/>
        <v>Debit Order / Payment</v>
      </c>
      <c r="C241" s="34">
        <f>-$B$6-C239-C240</f>
        <v>-13357.895825866375</v>
      </c>
      <c r="D241" s="55">
        <f t="shared" si="9"/>
        <v>946709.2499934835</v>
      </c>
      <c r="F241" s="51">
        <f t="shared" si="10"/>
        <v>9</v>
      </c>
      <c r="G241" s="3">
        <f>COUNTIF($B$9:B241,B241)</f>
        <v>58</v>
      </c>
    </row>
    <row r="242" spans="1:6" ht="15" customHeight="1">
      <c r="A242" s="56">
        <f>DATE(YEAR(A238),MONTH(A238)+2,1-1)</f>
        <v>41639</v>
      </c>
      <c r="B242" s="3" t="str">
        <f t="shared" si="11"/>
        <v>Interest</v>
      </c>
      <c r="C242" s="34">
        <f>(D238*$B$5/365*F239)+(D239*$B$5/365*F240)+(D240*$B$5/365*F241)+(D241*$B$5/365*F242)</f>
        <v>12115.633852626022</v>
      </c>
      <c r="D242" s="55">
        <f t="shared" si="9"/>
        <v>958824.8838461095</v>
      </c>
      <c r="F242" s="51">
        <f t="shared" si="10"/>
        <v>21</v>
      </c>
    </row>
    <row r="243" spans="1:6" ht="15" customHeight="1">
      <c r="A243" s="56">
        <f>DATE(YEAR(A239),MONTH(A239)+1,1)</f>
        <v>41640</v>
      </c>
      <c r="B243" s="3" t="str">
        <f t="shared" si="11"/>
        <v>Admin Fee</v>
      </c>
      <c r="C243" s="34">
        <f>$G$4</f>
        <v>40</v>
      </c>
      <c r="D243" s="55">
        <f t="shared" si="9"/>
        <v>958864.8838461095</v>
      </c>
      <c r="F243" s="51">
        <f t="shared" si="10"/>
        <v>1</v>
      </c>
    </row>
    <row r="244" spans="1:6" ht="15" customHeight="1">
      <c r="A244" s="56">
        <f>DATE(YEAR(A240),MONTH(A240)+1,1)</f>
        <v>41640</v>
      </c>
      <c r="B244" s="3" t="str">
        <f t="shared" si="11"/>
        <v>Insurance</v>
      </c>
      <c r="C244" s="34">
        <f>$G$3</f>
        <v>150</v>
      </c>
      <c r="D244" s="55">
        <f t="shared" si="9"/>
        <v>959014.8838461095</v>
      </c>
      <c r="F244" s="51">
        <f t="shared" si="10"/>
        <v>0</v>
      </c>
    </row>
    <row r="245" spans="1:7" ht="15" customHeight="1">
      <c r="A245" s="56">
        <f>DATE(YEAR(A241),MONTH(A241)+1,$D$4)</f>
        <v>41649</v>
      </c>
      <c r="B245" s="3" t="str">
        <f t="shared" si="11"/>
        <v>Debit Order / Payment</v>
      </c>
      <c r="C245" s="34">
        <f>-$B$6-C243-C244</f>
        <v>-13357.895825866375</v>
      </c>
      <c r="D245" s="55">
        <f t="shared" si="9"/>
        <v>945656.9880202431</v>
      </c>
      <c r="F245" s="51">
        <f t="shared" si="10"/>
        <v>9</v>
      </c>
      <c r="G245" s="3">
        <f>COUNTIF($B$9:B245,B245)</f>
        <v>59</v>
      </c>
    </row>
    <row r="246" spans="1:6" ht="15" customHeight="1">
      <c r="A246" s="56">
        <f>DATE(YEAR(A242),MONTH(A242)+2,1-1)</f>
        <v>41670</v>
      </c>
      <c r="B246" s="3" t="str">
        <f t="shared" si="11"/>
        <v>Interest</v>
      </c>
      <c r="C246" s="34">
        <f>(D242*$B$5/365*F243)+(D243*$B$5/365*F244)+(D244*$B$5/365*F245)+(D245*$B$5/365*F246)</f>
        <v>12102.22832337789</v>
      </c>
      <c r="D246" s="55">
        <f t="shared" si="9"/>
        <v>957759.216343621</v>
      </c>
      <c r="F246" s="51">
        <f t="shared" si="10"/>
        <v>21</v>
      </c>
    </row>
    <row r="247" spans="1:6" ht="15" customHeight="1">
      <c r="A247" s="56">
        <f>DATE(YEAR(A243),MONTH(A243)+1,1)</f>
        <v>41671</v>
      </c>
      <c r="B247" s="3" t="str">
        <f t="shared" si="11"/>
        <v>Admin Fee</v>
      </c>
      <c r="C247" s="34">
        <f>$G$4</f>
        <v>40</v>
      </c>
      <c r="D247" s="55">
        <f t="shared" si="9"/>
        <v>957799.216343621</v>
      </c>
      <c r="F247" s="51">
        <f t="shared" si="10"/>
        <v>1</v>
      </c>
    </row>
    <row r="248" spans="1:6" ht="15" customHeight="1">
      <c r="A248" s="56">
        <f>DATE(YEAR(A244),MONTH(A244)+1,1)</f>
        <v>41671</v>
      </c>
      <c r="B248" s="3" t="str">
        <f t="shared" si="11"/>
        <v>Insurance</v>
      </c>
      <c r="C248" s="34">
        <f>$G$3</f>
        <v>150</v>
      </c>
      <c r="D248" s="55">
        <f t="shared" si="9"/>
        <v>957949.216343621</v>
      </c>
      <c r="F248" s="51">
        <f t="shared" si="10"/>
        <v>0</v>
      </c>
    </row>
    <row r="249" spans="1:7" ht="15" customHeight="1">
      <c r="A249" s="56">
        <f>DATE(YEAR(A245),MONTH(A245)+1,$D$4)</f>
        <v>41680</v>
      </c>
      <c r="B249" s="3" t="str">
        <f t="shared" si="11"/>
        <v>Debit Order / Payment</v>
      </c>
      <c r="C249" s="34">
        <f>-$B$6-C247-C248</f>
        <v>-13357.895825866375</v>
      </c>
      <c r="D249" s="55">
        <f t="shared" si="9"/>
        <v>944591.3205177546</v>
      </c>
      <c r="F249" s="51">
        <f t="shared" si="10"/>
        <v>9</v>
      </c>
      <c r="G249" s="3">
        <f>COUNTIF($B$9:B249,B249)</f>
        <v>60</v>
      </c>
    </row>
    <row r="250" spans="1:6" ht="15" customHeight="1">
      <c r="A250" s="56">
        <f>DATE(YEAR(A246),MONTH(A246)+2,1-1)</f>
        <v>41698</v>
      </c>
      <c r="B250" s="3" t="str">
        <f t="shared" si="11"/>
        <v>Interest</v>
      </c>
      <c r="C250" s="34">
        <f>(D246*$B$5/365*F247)+(D247*$B$5/365*F248)+(D248*$B$5/365*F249)+(D249*$B$5/365*F250)</f>
        <v>10924.087369625668</v>
      </c>
      <c r="D250" s="55">
        <f t="shared" si="9"/>
        <v>955515.4078873803</v>
      </c>
      <c r="F250" s="51">
        <f t="shared" si="10"/>
        <v>18</v>
      </c>
    </row>
    <row r="251" spans="1:6" ht="15" customHeight="1">
      <c r="A251" s="56">
        <f>DATE(YEAR(A247),MONTH(A247)+1,1)</f>
        <v>41699</v>
      </c>
      <c r="B251" s="3" t="str">
        <f t="shared" si="11"/>
        <v>Admin Fee</v>
      </c>
      <c r="C251" s="34">
        <f>$G$4</f>
        <v>40</v>
      </c>
      <c r="D251" s="55">
        <f t="shared" si="9"/>
        <v>955555.4078873803</v>
      </c>
      <c r="F251" s="51">
        <f t="shared" si="10"/>
        <v>1</v>
      </c>
    </row>
    <row r="252" spans="1:6" ht="15" customHeight="1">
      <c r="A252" s="56">
        <f>DATE(YEAR(A248),MONTH(A248)+1,1)</f>
        <v>41699</v>
      </c>
      <c r="B252" s="3" t="str">
        <f t="shared" si="11"/>
        <v>Insurance</v>
      </c>
      <c r="C252" s="34">
        <f>$G$3</f>
        <v>150</v>
      </c>
      <c r="D252" s="55">
        <f t="shared" si="9"/>
        <v>955705.4078873803</v>
      </c>
      <c r="F252" s="51">
        <f t="shared" si="10"/>
        <v>0</v>
      </c>
    </row>
    <row r="253" spans="1:7" ht="15" customHeight="1">
      <c r="A253" s="56">
        <f>DATE(YEAR(A249),MONTH(A249)+1,$D$4)</f>
        <v>41708</v>
      </c>
      <c r="B253" s="3" t="str">
        <f t="shared" si="11"/>
        <v>Debit Order / Payment</v>
      </c>
      <c r="C253" s="34">
        <f>-$B$6-C251-C252</f>
        <v>-13357.895825866375</v>
      </c>
      <c r="D253" s="55">
        <f t="shared" si="9"/>
        <v>942347.512061514</v>
      </c>
      <c r="F253" s="51">
        <f t="shared" si="10"/>
        <v>9</v>
      </c>
      <c r="G253" s="3">
        <f>COUNTIF($B$9:B253,B253)</f>
        <v>61</v>
      </c>
    </row>
    <row r="254" spans="1:6" ht="15" customHeight="1">
      <c r="A254" s="56">
        <f>DATE(YEAR(A250),MONTH(A250)+2,1-1)</f>
        <v>41729</v>
      </c>
      <c r="B254" s="3" t="str">
        <f t="shared" si="11"/>
        <v>Interest</v>
      </c>
      <c r="C254" s="34">
        <f>(D250*$B$5/365*F251)+(D251*$B$5/365*F252)+(D252*$B$5/365*F253)+(D253*$B$5/365*F254)</f>
        <v>12060.066506369421</v>
      </c>
      <c r="D254" s="55">
        <f t="shared" si="9"/>
        <v>954407.5785678833</v>
      </c>
      <c r="F254" s="51">
        <f t="shared" si="10"/>
        <v>21</v>
      </c>
    </row>
    <row r="255" spans="1:6" ht="15" customHeight="1">
      <c r="A255" s="56">
        <f>DATE(YEAR(A251),MONTH(A251)+1,1)</f>
        <v>41730</v>
      </c>
      <c r="B255" s="3" t="str">
        <f t="shared" si="11"/>
        <v>Admin Fee</v>
      </c>
      <c r="C255" s="34">
        <f>$G$4</f>
        <v>40</v>
      </c>
      <c r="D255" s="55">
        <f t="shared" si="9"/>
        <v>954447.5785678833</v>
      </c>
      <c r="F255" s="51">
        <f t="shared" si="10"/>
        <v>1</v>
      </c>
    </row>
    <row r="256" spans="1:6" ht="15" customHeight="1">
      <c r="A256" s="56">
        <f>DATE(YEAR(A252),MONTH(A252)+1,1)</f>
        <v>41730</v>
      </c>
      <c r="B256" s="3" t="str">
        <f t="shared" si="11"/>
        <v>Insurance</v>
      </c>
      <c r="C256" s="34">
        <f>$G$3</f>
        <v>150</v>
      </c>
      <c r="D256" s="55">
        <f t="shared" si="9"/>
        <v>954597.5785678833</v>
      </c>
      <c r="F256" s="51">
        <f t="shared" si="10"/>
        <v>0</v>
      </c>
    </row>
    <row r="257" spans="1:7" ht="15" customHeight="1">
      <c r="A257" s="56">
        <f>DATE(YEAR(A253),MONTH(A253)+1,$D$4)</f>
        <v>41739</v>
      </c>
      <c r="B257" s="3" t="str">
        <f t="shared" si="11"/>
        <v>Debit Order / Payment</v>
      </c>
      <c r="C257" s="34">
        <f>-$B$6-C255-C256</f>
        <v>-13357.895825866375</v>
      </c>
      <c r="D257" s="55">
        <f t="shared" si="9"/>
        <v>941239.682742017</v>
      </c>
      <c r="F257" s="51">
        <f t="shared" si="10"/>
        <v>9</v>
      </c>
      <c r="G257" s="3">
        <f>COUNTIF($B$9:B257,B257)</f>
        <v>62</v>
      </c>
    </row>
    <row r="258" spans="1:6" ht="15" customHeight="1">
      <c r="A258" s="56">
        <f>DATE(YEAR(A254),MONTH(A254)+2,1-1)</f>
        <v>41759</v>
      </c>
      <c r="B258" s="3" t="str">
        <f t="shared" si="11"/>
        <v>Interest</v>
      </c>
      <c r="C258" s="34">
        <f>(D254*$B$5/365*F255)+(D255*$B$5/365*F256)+(D256*$B$5/365*F257)+(D257*$B$5/365*F258)</f>
        <v>11659.142235829797</v>
      </c>
      <c r="D258" s="55">
        <f t="shared" si="9"/>
        <v>952898.8249778468</v>
      </c>
      <c r="F258" s="51">
        <f t="shared" si="10"/>
        <v>20</v>
      </c>
    </row>
    <row r="259" spans="1:6" ht="15" customHeight="1">
      <c r="A259" s="56">
        <f>DATE(YEAR(A255),MONTH(A255)+1,1)</f>
        <v>41760</v>
      </c>
      <c r="B259" s="3" t="str">
        <f t="shared" si="11"/>
        <v>Admin Fee</v>
      </c>
      <c r="C259" s="34">
        <f>$G$4</f>
        <v>40</v>
      </c>
      <c r="D259" s="55">
        <f t="shared" si="9"/>
        <v>952938.8249778468</v>
      </c>
      <c r="F259" s="51">
        <f t="shared" si="10"/>
        <v>1</v>
      </c>
    </row>
    <row r="260" spans="1:6" ht="15" customHeight="1">
      <c r="A260" s="56">
        <f>DATE(YEAR(A256),MONTH(A256)+1,1)</f>
        <v>41760</v>
      </c>
      <c r="B260" s="3" t="str">
        <f t="shared" si="11"/>
        <v>Insurance</v>
      </c>
      <c r="C260" s="34">
        <f>$G$3</f>
        <v>150</v>
      </c>
      <c r="D260" s="55">
        <f t="shared" si="9"/>
        <v>953088.8249778468</v>
      </c>
      <c r="F260" s="51">
        <f t="shared" si="10"/>
        <v>0</v>
      </c>
    </row>
    <row r="261" spans="1:7" ht="15" customHeight="1">
      <c r="A261" s="56">
        <f>DATE(YEAR(A257),MONTH(A257)+1,$D$4)</f>
        <v>41769</v>
      </c>
      <c r="B261" s="3" t="str">
        <f t="shared" si="11"/>
        <v>Debit Order / Payment</v>
      </c>
      <c r="C261" s="34">
        <f>-$B$6-C259-C260</f>
        <v>-13357.895825866375</v>
      </c>
      <c r="D261" s="55">
        <f t="shared" si="9"/>
        <v>939730.9291519804</v>
      </c>
      <c r="F261" s="51">
        <f t="shared" si="10"/>
        <v>9</v>
      </c>
      <c r="G261" s="3">
        <f>COUNTIF($B$9:B261,B261)</f>
        <v>63</v>
      </c>
    </row>
    <row r="262" spans="1:6" ht="15" customHeight="1">
      <c r="A262" s="56">
        <f>DATE(YEAR(A258),MONTH(A258)+2,1-1)</f>
        <v>41790</v>
      </c>
      <c r="B262" s="3" t="str">
        <f t="shared" si="11"/>
        <v>Interest</v>
      </c>
      <c r="C262" s="34">
        <f>(D258*$B$5/365*F259)+(D259*$B$5/365*F260)+(D260*$B$5/365*F261)+(D261*$B$5/365*F262)</f>
        <v>12026.731956973996</v>
      </c>
      <c r="D262" s="55">
        <f t="shared" si="9"/>
        <v>951757.6611089545</v>
      </c>
      <c r="F262" s="51">
        <f t="shared" si="10"/>
        <v>21</v>
      </c>
    </row>
    <row r="263" spans="1:6" ht="15" customHeight="1">
      <c r="A263" s="56">
        <f>DATE(YEAR(A259),MONTH(A259)+1,1)</f>
        <v>41791</v>
      </c>
      <c r="B263" s="3" t="str">
        <f t="shared" si="11"/>
        <v>Admin Fee</v>
      </c>
      <c r="C263" s="34">
        <f>$G$4</f>
        <v>40</v>
      </c>
      <c r="D263" s="55">
        <f t="shared" si="9"/>
        <v>951797.6611089545</v>
      </c>
      <c r="F263" s="51">
        <f t="shared" si="10"/>
        <v>1</v>
      </c>
    </row>
    <row r="264" spans="1:6" ht="15" customHeight="1">
      <c r="A264" s="56">
        <f>DATE(YEAR(A260),MONTH(A260)+1,1)</f>
        <v>41791</v>
      </c>
      <c r="B264" s="3" t="str">
        <f t="shared" si="11"/>
        <v>Insurance</v>
      </c>
      <c r="C264" s="34">
        <f>$G$3</f>
        <v>150</v>
      </c>
      <c r="D264" s="55">
        <f t="shared" si="9"/>
        <v>951947.6611089545</v>
      </c>
      <c r="F264" s="51">
        <f t="shared" si="10"/>
        <v>0</v>
      </c>
    </row>
    <row r="265" spans="1:7" ht="15" customHeight="1">
      <c r="A265" s="56">
        <f>DATE(YEAR(A261),MONTH(A261)+1,$D$4)</f>
        <v>41800</v>
      </c>
      <c r="B265" s="3" t="str">
        <f t="shared" si="11"/>
        <v>Debit Order / Payment</v>
      </c>
      <c r="C265" s="34">
        <f>-$B$6-C263-C264</f>
        <v>-13357.895825866375</v>
      </c>
      <c r="D265" s="55">
        <f t="shared" si="9"/>
        <v>938589.7652830881</v>
      </c>
      <c r="F265" s="51">
        <f t="shared" si="10"/>
        <v>9</v>
      </c>
      <c r="G265" s="3">
        <f>COUNTIF($B$9:B265,B265)</f>
        <v>64</v>
      </c>
    </row>
    <row r="266" spans="1:6" ht="15" customHeight="1">
      <c r="A266" s="56">
        <f>DATE(YEAR(A262),MONTH(A262)+2,1-1)</f>
        <v>41820</v>
      </c>
      <c r="B266" s="3" t="str">
        <f t="shared" si="11"/>
        <v>Interest</v>
      </c>
      <c r="C266" s="34">
        <f>(D262*$B$5/365*F263)+(D263*$B$5/365*F264)+(D264*$B$5/365*F265)+(D265*$B$5/365*F266)</f>
        <v>11626.472020582727</v>
      </c>
      <c r="D266" s="55">
        <f aca="true" t="shared" si="12" ref="D266:D329">D265+C266</f>
        <v>950216.2373036708</v>
      </c>
      <c r="F266" s="51">
        <f aca="true" t="shared" si="13" ref="F266:F329">A266-A265</f>
        <v>20</v>
      </c>
    </row>
    <row r="267" spans="1:6" ht="15" customHeight="1">
      <c r="A267" s="56">
        <f>DATE(YEAR(A263),MONTH(A263)+1,1)</f>
        <v>41821</v>
      </c>
      <c r="B267" s="3" t="str">
        <f t="shared" si="11"/>
        <v>Admin Fee</v>
      </c>
      <c r="C267" s="34">
        <f>$G$4</f>
        <v>40</v>
      </c>
      <c r="D267" s="55">
        <f t="shared" si="12"/>
        <v>950256.2373036708</v>
      </c>
      <c r="F267" s="51">
        <f t="shared" si="13"/>
        <v>1</v>
      </c>
    </row>
    <row r="268" spans="1:6" ht="15" customHeight="1">
      <c r="A268" s="56">
        <f>DATE(YEAR(A264),MONTH(A264)+1,1)</f>
        <v>41821</v>
      </c>
      <c r="B268" s="3" t="str">
        <f t="shared" si="11"/>
        <v>Insurance</v>
      </c>
      <c r="C268" s="34">
        <f>$G$3</f>
        <v>150</v>
      </c>
      <c r="D268" s="55">
        <f t="shared" si="12"/>
        <v>950406.2373036708</v>
      </c>
      <c r="F268" s="51">
        <f t="shared" si="13"/>
        <v>0</v>
      </c>
    </row>
    <row r="269" spans="1:7" ht="15" customHeight="1">
      <c r="A269" s="56">
        <f>DATE(YEAR(A265),MONTH(A265)+1,$D$4)</f>
        <v>41830</v>
      </c>
      <c r="B269" s="3" t="str">
        <f t="shared" si="11"/>
        <v>Debit Order / Payment</v>
      </c>
      <c r="C269" s="34">
        <f>-$B$6-C267-C268</f>
        <v>-13357.895825866375</v>
      </c>
      <c r="D269" s="55">
        <f t="shared" si="12"/>
        <v>937048.3414778045</v>
      </c>
      <c r="F269" s="51">
        <f t="shared" si="13"/>
        <v>9</v>
      </c>
      <c r="G269" s="3">
        <f>COUNTIF($B$9:B269,B269)</f>
        <v>65</v>
      </c>
    </row>
    <row r="270" spans="1:6" ht="15" customHeight="1">
      <c r="A270" s="56">
        <f>DATE(YEAR(A266),MONTH(A266)+2,1-1)</f>
        <v>41851</v>
      </c>
      <c r="B270" s="3" t="str">
        <f t="shared" si="11"/>
        <v>Interest</v>
      </c>
      <c r="C270" s="34">
        <f>(D266*$B$5/365*F267)+(D267*$B$5/365*F268)+(D268*$B$5/365*F269)+(D269*$B$5/365*F270)</f>
        <v>11992.55652496052</v>
      </c>
      <c r="D270" s="55">
        <f t="shared" si="12"/>
        <v>949040.898002765</v>
      </c>
      <c r="F270" s="51">
        <f t="shared" si="13"/>
        <v>21</v>
      </c>
    </row>
    <row r="271" spans="1:6" ht="15" customHeight="1">
      <c r="A271" s="56">
        <f>DATE(YEAR(A267),MONTH(A267)+1,1)</f>
        <v>41852</v>
      </c>
      <c r="B271" s="3" t="str">
        <f aca="true" t="shared" si="14" ref="B271:B334">B267</f>
        <v>Admin Fee</v>
      </c>
      <c r="C271" s="34">
        <f>$G$4</f>
        <v>40</v>
      </c>
      <c r="D271" s="55">
        <f t="shared" si="12"/>
        <v>949080.898002765</v>
      </c>
      <c r="F271" s="51">
        <f t="shared" si="13"/>
        <v>1</v>
      </c>
    </row>
    <row r="272" spans="1:6" ht="15" customHeight="1">
      <c r="A272" s="56">
        <f>DATE(YEAR(A268),MONTH(A268)+1,1)</f>
        <v>41852</v>
      </c>
      <c r="B272" s="3" t="str">
        <f t="shared" si="14"/>
        <v>Insurance</v>
      </c>
      <c r="C272" s="34">
        <f>$G$3</f>
        <v>150</v>
      </c>
      <c r="D272" s="55">
        <f t="shared" si="12"/>
        <v>949230.898002765</v>
      </c>
      <c r="F272" s="51">
        <f t="shared" si="13"/>
        <v>0</v>
      </c>
    </row>
    <row r="273" spans="1:7" ht="15" customHeight="1">
      <c r="A273" s="56">
        <f>DATE(YEAR(A269),MONTH(A269)+1,$D$4)</f>
        <v>41861</v>
      </c>
      <c r="B273" s="3" t="str">
        <f t="shared" si="14"/>
        <v>Debit Order / Payment</v>
      </c>
      <c r="C273" s="34">
        <f>-$B$6-C271-C272</f>
        <v>-13357.895825866375</v>
      </c>
      <c r="D273" s="55">
        <f t="shared" si="12"/>
        <v>935873.0021768986</v>
      </c>
      <c r="F273" s="51">
        <f t="shared" si="13"/>
        <v>9</v>
      </c>
      <c r="G273" s="3">
        <f>COUNTIF($B$9:B273,B273)</f>
        <v>66</v>
      </c>
    </row>
    <row r="274" spans="1:6" ht="15" customHeight="1">
      <c r="A274" s="56">
        <f>DATE(YEAR(A270),MONTH(A270)+2,1-1)</f>
        <v>41882</v>
      </c>
      <c r="B274" s="3" t="str">
        <f t="shared" si="14"/>
        <v>Interest</v>
      </c>
      <c r="C274" s="34">
        <f>(D270*$B$5/365*F271)+(D271*$B$5/365*F272)+(D272*$B$5/365*F273)+(D273*$B$5/365*F274)</f>
        <v>11977.583024277748</v>
      </c>
      <c r="D274" s="55">
        <f t="shared" si="12"/>
        <v>947850.5852011763</v>
      </c>
      <c r="F274" s="51">
        <f t="shared" si="13"/>
        <v>21</v>
      </c>
    </row>
    <row r="275" spans="1:6" ht="15" customHeight="1">
      <c r="A275" s="56">
        <f>DATE(YEAR(A271),MONTH(A271)+1,1)</f>
        <v>41883</v>
      </c>
      <c r="B275" s="3" t="str">
        <f t="shared" si="14"/>
        <v>Admin Fee</v>
      </c>
      <c r="C275" s="34">
        <f>$G$4</f>
        <v>40</v>
      </c>
      <c r="D275" s="55">
        <f t="shared" si="12"/>
        <v>947890.5852011763</v>
      </c>
      <c r="F275" s="51">
        <f t="shared" si="13"/>
        <v>1</v>
      </c>
    </row>
    <row r="276" spans="1:6" ht="15" customHeight="1">
      <c r="A276" s="56">
        <f>DATE(YEAR(A272),MONTH(A272)+1,1)</f>
        <v>41883</v>
      </c>
      <c r="B276" s="3" t="str">
        <f t="shared" si="14"/>
        <v>Insurance</v>
      </c>
      <c r="C276" s="34">
        <f>$G$3</f>
        <v>150</v>
      </c>
      <c r="D276" s="55">
        <f t="shared" si="12"/>
        <v>948040.5852011763</v>
      </c>
      <c r="F276" s="51">
        <f t="shared" si="13"/>
        <v>0</v>
      </c>
    </row>
    <row r="277" spans="1:7" ht="15" customHeight="1">
      <c r="A277" s="56">
        <f>DATE(YEAR(A273),MONTH(A273)+1,$D$4)</f>
        <v>41892</v>
      </c>
      <c r="B277" s="3" t="str">
        <f t="shared" si="14"/>
        <v>Debit Order / Payment</v>
      </c>
      <c r="C277" s="34">
        <f>-$B$6-C275-C276</f>
        <v>-13357.895825866375</v>
      </c>
      <c r="D277" s="55">
        <f t="shared" si="12"/>
        <v>934682.68937531</v>
      </c>
      <c r="F277" s="51">
        <f t="shared" si="13"/>
        <v>9</v>
      </c>
      <c r="G277" s="3">
        <f>COUNTIF($B$9:B277,B277)</f>
        <v>67</v>
      </c>
    </row>
    <row r="278" spans="1:6" ht="15" customHeight="1">
      <c r="A278" s="56">
        <f>DATE(YEAR(A274),MONTH(A274)+2,1-1)</f>
        <v>41912</v>
      </c>
      <c r="B278" s="3" t="str">
        <f t="shared" si="14"/>
        <v>Interest</v>
      </c>
      <c r="C278" s="34">
        <f>(D274*$B$5/365*F275)+(D275*$B$5/365*F276)+(D276*$B$5/365*F277)+(D277*$B$5/365*F278)</f>
        <v>11578.302591582724</v>
      </c>
      <c r="D278" s="55">
        <f t="shared" si="12"/>
        <v>946260.9919668927</v>
      </c>
      <c r="F278" s="51">
        <f t="shared" si="13"/>
        <v>20</v>
      </c>
    </row>
    <row r="279" spans="1:6" ht="15" customHeight="1">
      <c r="A279" s="56">
        <f>DATE(YEAR(A275),MONTH(A275)+1,1)</f>
        <v>41913</v>
      </c>
      <c r="B279" s="3" t="str">
        <f t="shared" si="14"/>
        <v>Admin Fee</v>
      </c>
      <c r="C279" s="34">
        <f>$G$4</f>
        <v>40</v>
      </c>
      <c r="D279" s="55">
        <f t="shared" si="12"/>
        <v>946300.9919668927</v>
      </c>
      <c r="F279" s="51">
        <f t="shared" si="13"/>
        <v>1</v>
      </c>
    </row>
    <row r="280" spans="1:6" ht="15" customHeight="1">
      <c r="A280" s="56">
        <f>DATE(YEAR(A276),MONTH(A276)+1,1)</f>
        <v>41913</v>
      </c>
      <c r="B280" s="3" t="str">
        <f t="shared" si="14"/>
        <v>Insurance</v>
      </c>
      <c r="C280" s="34">
        <f>$G$3</f>
        <v>150</v>
      </c>
      <c r="D280" s="55">
        <f t="shared" si="12"/>
        <v>946450.9919668927</v>
      </c>
      <c r="F280" s="51">
        <f t="shared" si="13"/>
        <v>0</v>
      </c>
    </row>
    <row r="281" spans="1:7" ht="15" customHeight="1">
      <c r="A281" s="56">
        <f>DATE(YEAR(A277),MONTH(A277)+1,$D$4)</f>
        <v>41922</v>
      </c>
      <c r="B281" s="3" t="str">
        <f t="shared" si="14"/>
        <v>Debit Order / Payment</v>
      </c>
      <c r="C281" s="34">
        <f>-$B$6-C279-C280</f>
        <v>-13357.895825866375</v>
      </c>
      <c r="D281" s="55">
        <f t="shared" si="12"/>
        <v>933093.0961410264</v>
      </c>
      <c r="F281" s="51">
        <f t="shared" si="13"/>
        <v>9</v>
      </c>
      <c r="G281" s="3">
        <f>COUNTIF($B$9:B281,B281)</f>
        <v>68</v>
      </c>
    </row>
    <row r="282" spans="1:6" ht="15" customHeight="1">
      <c r="A282" s="56">
        <f>DATE(YEAR(A278),MONTH(A278)+2,1-1)</f>
        <v>41943</v>
      </c>
      <c r="B282" s="3" t="str">
        <f t="shared" si="14"/>
        <v>Interest</v>
      </c>
      <c r="C282" s="34">
        <f>(D278*$B$5/365*F279)+(D279*$B$5/365*F280)+(D280*$B$5/365*F281)+(D281*$B$5/365*F282)</f>
        <v>11942.167782998826</v>
      </c>
      <c r="D282" s="55">
        <f t="shared" si="12"/>
        <v>945035.2639240252</v>
      </c>
      <c r="F282" s="51">
        <f t="shared" si="13"/>
        <v>21</v>
      </c>
    </row>
    <row r="283" spans="1:6" ht="15" customHeight="1">
      <c r="A283" s="56">
        <f>DATE(YEAR(A279),MONTH(A279)+1,1)</f>
        <v>41944</v>
      </c>
      <c r="B283" s="3" t="str">
        <f t="shared" si="14"/>
        <v>Admin Fee</v>
      </c>
      <c r="C283" s="34">
        <f>$G$4</f>
        <v>40</v>
      </c>
      <c r="D283" s="55">
        <f t="shared" si="12"/>
        <v>945075.2639240252</v>
      </c>
      <c r="F283" s="51">
        <f t="shared" si="13"/>
        <v>1</v>
      </c>
    </row>
    <row r="284" spans="1:6" ht="15" customHeight="1">
      <c r="A284" s="56">
        <f>DATE(YEAR(A280),MONTH(A280)+1,1)</f>
        <v>41944</v>
      </c>
      <c r="B284" s="3" t="str">
        <f t="shared" si="14"/>
        <v>Insurance</v>
      </c>
      <c r="C284" s="34">
        <f>$G$3</f>
        <v>150</v>
      </c>
      <c r="D284" s="55">
        <f t="shared" si="12"/>
        <v>945225.2639240252</v>
      </c>
      <c r="F284" s="51">
        <f t="shared" si="13"/>
        <v>0</v>
      </c>
    </row>
    <row r="285" spans="1:7" ht="15" customHeight="1">
      <c r="A285" s="56">
        <f>DATE(YEAR(A281),MONTH(A281)+1,$D$4)</f>
        <v>41953</v>
      </c>
      <c r="B285" s="3" t="str">
        <f t="shared" si="14"/>
        <v>Debit Order / Payment</v>
      </c>
      <c r="C285" s="34">
        <f>-$B$6-C283-C284</f>
        <v>-13357.895825866375</v>
      </c>
      <c r="D285" s="55">
        <f t="shared" si="12"/>
        <v>931867.3680981589</v>
      </c>
      <c r="F285" s="51">
        <f t="shared" si="13"/>
        <v>9</v>
      </c>
      <c r="G285" s="3">
        <f>COUNTIF($B$9:B285,B285)</f>
        <v>69</v>
      </c>
    </row>
    <row r="286" spans="1:6" ht="15" customHeight="1">
      <c r="A286" s="56">
        <f>DATE(YEAR(A282),MONTH(A282)+2,1-1)</f>
        <v>41973</v>
      </c>
      <c r="B286" s="3" t="str">
        <f t="shared" si="14"/>
        <v>Interest</v>
      </c>
      <c r="C286" s="34">
        <f>(D282*$B$5/365*F283)+(D283*$B$5/365*F284)+(D284*$B$5/365*F285)+(D285*$B$5/365*F286)</f>
        <v>11543.593151179492</v>
      </c>
      <c r="D286" s="55">
        <f t="shared" si="12"/>
        <v>943410.9612493383</v>
      </c>
      <c r="F286" s="51">
        <f t="shared" si="13"/>
        <v>20</v>
      </c>
    </row>
    <row r="287" spans="1:6" ht="15" customHeight="1">
      <c r="A287" s="56">
        <f>DATE(YEAR(A283),MONTH(A283)+1,1)</f>
        <v>41974</v>
      </c>
      <c r="B287" s="3" t="str">
        <f t="shared" si="14"/>
        <v>Admin Fee</v>
      </c>
      <c r="C287" s="34">
        <f>$G$4</f>
        <v>40</v>
      </c>
      <c r="D287" s="55">
        <f t="shared" si="12"/>
        <v>943450.9612493383</v>
      </c>
      <c r="F287" s="51">
        <f t="shared" si="13"/>
        <v>1</v>
      </c>
    </row>
    <row r="288" spans="1:6" ht="15" customHeight="1">
      <c r="A288" s="56">
        <f>DATE(YEAR(A284),MONTH(A284)+1,1)</f>
        <v>41974</v>
      </c>
      <c r="B288" s="3" t="str">
        <f t="shared" si="14"/>
        <v>Insurance</v>
      </c>
      <c r="C288" s="34">
        <f>$G$3</f>
        <v>150</v>
      </c>
      <c r="D288" s="55">
        <f t="shared" si="12"/>
        <v>943600.9612493383</v>
      </c>
      <c r="F288" s="51">
        <f t="shared" si="13"/>
        <v>0</v>
      </c>
    </row>
    <row r="289" spans="1:7" ht="15" customHeight="1">
      <c r="A289" s="56">
        <f>DATE(YEAR(A285),MONTH(A285)+1,$D$4)</f>
        <v>41983</v>
      </c>
      <c r="B289" s="3" t="str">
        <f t="shared" si="14"/>
        <v>Debit Order / Payment</v>
      </c>
      <c r="C289" s="34">
        <f>-$B$6-C287-C288</f>
        <v>-13357.895825866375</v>
      </c>
      <c r="D289" s="55">
        <f t="shared" si="12"/>
        <v>930243.065423472</v>
      </c>
      <c r="F289" s="51">
        <f t="shared" si="13"/>
        <v>9</v>
      </c>
      <c r="G289" s="3">
        <f>COUNTIF($B$9:B289,B289)</f>
        <v>70</v>
      </c>
    </row>
    <row r="290" spans="1:6" ht="15" customHeight="1">
      <c r="A290" s="56">
        <f>DATE(YEAR(A286),MONTH(A286)+2,1-1)</f>
        <v>42004</v>
      </c>
      <c r="B290" s="3" t="str">
        <f t="shared" si="14"/>
        <v>Interest</v>
      </c>
      <c r="C290" s="34">
        <f>(D286*$B$5/365*F287)+(D287*$B$5/365*F288)+(D288*$B$5/365*F289)+(D289*$B$5/365*F290)</f>
        <v>11905.859172487519</v>
      </c>
      <c r="D290" s="55">
        <f t="shared" si="12"/>
        <v>942148.9245959595</v>
      </c>
      <c r="F290" s="51">
        <f t="shared" si="13"/>
        <v>21</v>
      </c>
    </row>
    <row r="291" spans="1:6" ht="15" customHeight="1">
      <c r="A291" s="56">
        <f>DATE(YEAR(A287),MONTH(A287)+1,1)</f>
        <v>42005</v>
      </c>
      <c r="B291" s="3" t="str">
        <f t="shared" si="14"/>
        <v>Admin Fee</v>
      </c>
      <c r="C291" s="34">
        <f>$G$4</f>
        <v>40</v>
      </c>
      <c r="D291" s="55">
        <f t="shared" si="12"/>
        <v>942188.9245959595</v>
      </c>
      <c r="F291" s="51">
        <f t="shared" si="13"/>
        <v>1</v>
      </c>
    </row>
    <row r="292" spans="1:6" ht="15" customHeight="1">
      <c r="A292" s="56">
        <f>DATE(YEAR(A288),MONTH(A288)+1,1)</f>
        <v>42005</v>
      </c>
      <c r="B292" s="3" t="str">
        <f t="shared" si="14"/>
        <v>Insurance</v>
      </c>
      <c r="C292" s="34">
        <f>$G$3</f>
        <v>150</v>
      </c>
      <c r="D292" s="55">
        <f t="shared" si="12"/>
        <v>942338.9245959595</v>
      </c>
      <c r="F292" s="51">
        <f t="shared" si="13"/>
        <v>0</v>
      </c>
    </row>
    <row r="293" spans="1:7" ht="15" customHeight="1">
      <c r="A293" s="56">
        <f>DATE(YEAR(A289),MONTH(A289)+1,$D$4)</f>
        <v>42014</v>
      </c>
      <c r="B293" s="3" t="str">
        <f t="shared" si="14"/>
        <v>Debit Order / Payment</v>
      </c>
      <c r="C293" s="34">
        <f>-$B$6-C291-C292</f>
        <v>-13357.895825866375</v>
      </c>
      <c r="D293" s="55">
        <f t="shared" si="12"/>
        <v>928981.0287700931</v>
      </c>
      <c r="F293" s="51">
        <f t="shared" si="13"/>
        <v>9</v>
      </c>
      <c r="G293" s="3">
        <f>COUNTIF($B$9:B293,B293)</f>
        <v>71</v>
      </c>
    </row>
    <row r="294" spans="1:6" ht="15" customHeight="1">
      <c r="A294" s="56">
        <f>DATE(YEAR(A290),MONTH(A290)+2,1-1)</f>
        <v>42035</v>
      </c>
      <c r="B294" s="3" t="str">
        <f t="shared" si="14"/>
        <v>Interest</v>
      </c>
      <c r="C294" s="34">
        <f>(D290*$B$5/365*F291)+(D291*$B$5/365*F292)+(D292*$B$5/365*F293)+(D293*$B$5/365*F294)</f>
        <v>11889.781171286939</v>
      </c>
      <c r="D294" s="55">
        <f t="shared" si="12"/>
        <v>940870.80994138</v>
      </c>
      <c r="F294" s="51">
        <f t="shared" si="13"/>
        <v>21</v>
      </c>
    </row>
    <row r="295" spans="1:6" ht="15" customHeight="1">
      <c r="A295" s="56">
        <f>DATE(YEAR(A291),MONTH(A291)+1,1)</f>
        <v>42036</v>
      </c>
      <c r="B295" s="3" t="str">
        <f t="shared" si="14"/>
        <v>Admin Fee</v>
      </c>
      <c r="C295" s="34">
        <f>$G$4</f>
        <v>40</v>
      </c>
      <c r="D295" s="55">
        <f t="shared" si="12"/>
        <v>940910.80994138</v>
      </c>
      <c r="F295" s="51">
        <f t="shared" si="13"/>
        <v>1</v>
      </c>
    </row>
    <row r="296" spans="1:6" ht="15" customHeight="1">
      <c r="A296" s="56">
        <f>DATE(YEAR(A292),MONTH(A292)+1,1)</f>
        <v>42036</v>
      </c>
      <c r="B296" s="3" t="str">
        <f t="shared" si="14"/>
        <v>Insurance</v>
      </c>
      <c r="C296" s="34">
        <f>$G$3</f>
        <v>150</v>
      </c>
      <c r="D296" s="55">
        <f t="shared" si="12"/>
        <v>941060.80994138</v>
      </c>
      <c r="F296" s="51">
        <f t="shared" si="13"/>
        <v>0</v>
      </c>
    </row>
    <row r="297" spans="1:7" ht="15" customHeight="1">
      <c r="A297" s="56">
        <f>DATE(YEAR(A293),MONTH(A293)+1,$D$4)</f>
        <v>42045</v>
      </c>
      <c r="B297" s="3" t="str">
        <f t="shared" si="14"/>
        <v>Debit Order / Payment</v>
      </c>
      <c r="C297" s="34">
        <f>-$B$6-C295-C296</f>
        <v>-13357.895825866375</v>
      </c>
      <c r="D297" s="55">
        <f t="shared" si="12"/>
        <v>927702.9141155137</v>
      </c>
      <c r="F297" s="51">
        <f t="shared" si="13"/>
        <v>9</v>
      </c>
      <c r="G297" s="3">
        <f>COUNTIF($B$9:B297,B297)</f>
        <v>72</v>
      </c>
    </row>
    <row r="298" spans="1:6" ht="15" customHeight="1">
      <c r="A298" s="56">
        <f>DATE(YEAR(A294),MONTH(A294)+2,1-1)</f>
        <v>42063</v>
      </c>
      <c r="B298" s="3" t="str">
        <f t="shared" si="14"/>
        <v>Interest</v>
      </c>
      <c r="C298" s="34">
        <f>(D294*$B$5/365*F295)+(D295*$B$5/365*F296)+(D296*$B$5/365*F297)+(D297*$B$5/365*F298)</f>
        <v>10729.755021983443</v>
      </c>
      <c r="D298" s="55">
        <f t="shared" si="12"/>
        <v>938432.6691374971</v>
      </c>
      <c r="F298" s="51">
        <f t="shared" si="13"/>
        <v>18</v>
      </c>
    </row>
    <row r="299" spans="1:6" ht="15" customHeight="1">
      <c r="A299" s="56">
        <f>DATE(YEAR(A295),MONTH(A295)+1,1)</f>
        <v>42064</v>
      </c>
      <c r="B299" s="3" t="str">
        <f t="shared" si="14"/>
        <v>Admin Fee</v>
      </c>
      <c r="C299" s="34">
        <f>$G$4</f>
        <v>40</v>
      </c>
      <c r="D299" s="55">
        <f t="shared" si="12"/>
        <v>938472.6691374971</v>
      </c>
      <c r="F299" s="51">
        <f t="shared" si="13"/>
        <v>1</v>
      </c>
    </row>
    <row r="300" spans="1:6" ht="15" customHeight="1">
      <c r="A300" s="56">
        <f>DATE(YEAR(A296),MONTH(A296)+1,1)</f>
        <v>42064</v>
      </c>
      <c r="B300" s="3" t="str">
        <f t="shared" si="14"/>
        <v>Insurance</v>
      </c>
      <c r="C300" s="34">
        <f>$G$3</f>
        <v>150</v>
      </c>
      <c r="D300" s="55">
        <f t="shared" si="12"/>
        <v>938622.6691374971</v>
      </c>
      <c r="F300" s="51">
        <f t="shared" si="13"/>
        <v>0</v>
      </c>
    </row>
    <row r="301" spans="1:7" ht="15" customHeight="1">
      <c r="A301" s="56">
        <f>DATE(YEAR(A297),MONTH(A297)+1,$D$4)</f>
        <v>42073</v>
      </c>
      <c r="B301" s="3" t="str">
        <f t="shared" si="14"/>
        <v>Debit Order / Payment</v>
      </c>
      <c r="C301" s="34">
        <f>-$B$6-C299-C300</f>
        <v>-13357.895825866375</v>
      </c>
      <c r="D301" s="55">
        <f t="shared" si="12"/>
        <v>925264.7733116307</v>
      </c>
      <c r="F301" s="51">
        <f t="shared" si="13"/>
        <v>9</v>
      </c>
      <c r="G301" s="3">
        <f>COUNTIF($B$9:B301,B301)</f>
        <v>73</v>
      </c>
    </row>
    <row r="302" spans="1:6" ht="15" customHeight="1">
      <c r="A302" s="56">
        <f>DATE(YEAR(A298),MONTH(A298)+2,1-1)</f>
        <v>42094</v>
      </c>
      <c r="B302" s="3" t="str">
        <f t="shared" si="14"/>
        <v>Interest</v>
      </c>
      <c r="C302" s="34">
        <f>(D298*$B$5/365*F299)+(D299*$B$5/365*F300)+(D300*$B$5/365*F301)+(D301*$B$5/365*F302)</f>
        <v>11842.437094898309</v>
      </c>
      <c r="D302" s="55">
        <f t="shared" si="12"/>
        <v>937107.210406529</v>
      </c>
      <c r="F302" s="51">
        <f t="shared" si="13"/>
        <v>21</v>
      </c>
    </row>
    <row r="303" spans="1:6" ht="15" customHeight="1">
      <c r="A303" s="56">
        <f>DATE(YEAR(A299),MONTH(A299)+1,1)</f>
        <v>42095</v>
      </c>
      <c r="B303" s="3" t="str">
        <f t="shared" si="14"/>
        <v>Admin Fee</v>
      </c>
      <c r="C303" s="34">
        <f>$G$4</f>
        <v>40</v>
      </c>
      <c r="D303" s="55">
        <f t="shared" si="12"/>
        <v>937147.210406529</v>
      </c>
      <c r="F303" s="51">
        <f t="shared" si="13"/>
        <v>1</v>
      </c>
    </row>
    <row r="304" spans="1:6" ht="15" customHeight="1">
      <c r="A304" s="56">
        <f>DATE(YEAR(A300),MONTH(A300)+1,1)</f>
        <v>42095</v>
      </c>
      <c r="B304" s="3" t="str">
        <f t="shared" si="14"/>
        <v>Insurance</v>
      </c>
      <c r="C304" s="34">
        <f>$G$3</f>
        <v>150</v>
      </c>
      <c r="D304" s="55">
        <f t="shared" si="12"/>
        <v>937297.210406529</v>
      </c>
      <c r="F304" s="51">
        <f t="shared" si="13"/>
        <v>0</v>
      </c>
    </row>
    <row r="305" spans="1:7" ht="15" customHeight="1">
      <c r="A305" s="56">
        <f>DATE(YEAR(A301),MONTH(A301)+1,$D$4)</f>
        <v>42104</v>
      </c>
      <c r="B305" s="3" t="str">
        <f t="shared" si="14"/>
        <v>Debit Order / Payment</v>
      </c>
      <c r="C305" s="34">
        <f>-$B$6-C303-C304</f>
        <v>-13357.895825866375</v>
      </c>
      <c r="D305" s="55">
        <f t="shared" si="12"/>
        <v>923939.3145806626</v>
      </c>
      <c r="F305" s="51">
        <f t="shared" si="13"/>
        <v>9</v>
      </c>
      <c r="G305" s="3">
        <f>COUNTIF($B$9:B305,B305)</f>
        <v>74</v>
      </c>
    </row>
    <row r="306" spans="1:6" ht="15" customHeight="1">
      <c r="A306" s="56">
        <f>DATE(YEAR(A302),MONTH(A302)+2,1-1)</f>
        <v>42124</v>
      </c>
      <c r="B306" s="3" t="str">
        <f t="shared" si="14"/>
        <v>Interest</v>
      </c>
      <c r="C306" s="34">
        <f>(D302*$B$5/365*F303)+(D303*$B$5/365*F304)+(D304*$B$5/365*F305)+(D305*$B$5/365*F306)</f>
        <v>11445.850025621317</v>
      </c>
      <c r="D306" s="55">
        <f t="shared" si="12"/>
        <v>935385.164606284</v>
      </c>
      <c r="F306" s="51">
        <f t="shared" si="13"/>
        <v>20</v>
      </c>
    </row>
    <row r="307" spans="1:6" ht="15" customHeight="1">
      <c r="A307" s="56">
        <f>DATE(YEAR(A303),MONTH(A303)+1,1)</f>
        <v>42125</v>
      </c>
      <c r="B307" s="3" t="str">
        <f t="shared" si="14"/>
        <v>Admin Fee</v>
      </c>
      <c r="C307" s="34">
        <f>$G$4</f>
        <v>40</v>
      </c>
      <c r="D307" s="55">
        <f t="shared" si="12"/>
        <v>935425.164606284</v>
      </c>
      <c r="F307" s="51">
        <f t="shared" si="13"/>
        <v>1</v>
      </c>
    </row>
    <row r="308" spans="1:6" ht="15" customHeight="1">
      <c r="A308" s="56">
        <f>DATE(YEAR(A304),MONTH(A304)+1,1)</f>
        <v>42125</v>
      </c>
      <c r="B308" s="3" t="str">
        <f t="shared" si="14"/>
        <v>Insurance</v>
      </c>
      <c r="C308" s="34">
        <f>$G$3</f>
        <v>150</v>
      </c>
      <c r="D308" s="55">
        <f t="shared" si="12"/>
        <v>935575.164606284</v>
      </c>
      <c r="F308" s="51">
        <f t="shared" si="13"/>
        <v>0</v>
      </c>
    </row>
    <row r="309" spans="1:7" ht="15" customHeight="1">
      <c r="A309" s="56">
        <f>DATE(YEAR(A305),MONTH(A305)+1,$D$4)</f>
        <v>42134</v>
      </c>
      <c r="B309" s="3" t="str">
        <f t="shared" si="14"/>
        <v>Debit Order / Payment</v>
      </c>
      <c r="C309" s="34">
        <f>-$B$6-C307-C308</f>
        <v>-13357.895825866375</v>
      </c>
      <c r="D309" s="55">
        <f t="shared" si="12"/>
        <v>922217.2687804176</v>
      </c>
      <c r="F309" s="51">
        <f t="shared" si="13"/>
        <v>9</v>
      </c>
      <c r="G309" s="3">
        <f>COUNTIF($B$9:B309,B309)</f>
        <v>75</v>
      </c>
    </row>
    <row r="310" spans="1:6" ht="15" customHeight="1">
      <c r="A310" s="56">
        <f>DATE(YEAR(A306),MONTH(A306)+2,1-1)</f>
        <v>42155</v>
      </c>
      <c r="B310" s="3" t="str">
        <f t="shared" si="14"/>
        <v>Interest</v>
      </c>
      <c r="C310" s="34">
        <f>(D306*$B$5/365*F307)+(D307*$B$5/365*F308)+(D308*$B$5/365*F309)+(D309*$B$5/365*F310)</f>
        <v>11803.6127221034</v>
      </c>
      <c r="D310" s="55">
        <f t="shared" si="12"/>
        <v>934020.881502521</v>
      </c>
      <c r="F310" s="51">
        <f t="shared" si="13"/>
        <v>21</v>
      </c>
    </row>
    <row r="311" spans="1:6" ht="15" customHeight="1">
      <c r="A311" s="56">
        <f>DATE(YEAR(A307),MONTH(A307)+1,1)</f>
        <v>42156</v>
      </c>
      <c r="B311" s="3" t="str">
        <f t="shared" si="14"/>
        <v>Admin Fee</v>
      </c>
      <c r="C311" s="34">
        <f>$G$4</f>
        <v>40</v>
      </c>
      <c r="D311" s="55">
        <f t="shared" si="12"/>
        <v>934060.881502521</v>
      </c>
      <c r="F311" s="51">
        <f t="shared" si="13"/>
        <v>1</v>
      </c>
    </row>
    <row r="312" spans="1:6" ht="15" customHeight="1">
      <c r="A312" s="56">
        <f>DATE(YEAR(A308),MONTH(A308)+1,1)</f>
        <v>42156</v>
      </c>
      <c r="B312" s="3" t="str">
        <f t="shared" si="14"/>
        <v>Insurance</v>
      </c>
      <c r="C312" s="34">
        <f>$G$3</f>
        <v>150</v>
      </c>
      <c r="D312" s="55">
        <f t="shared" si="12"/>
        <v>934210.881502521</v>
      </c>
      <c r="F312" s="51">
        <f t="shared" si="13"/>
        <v>0</v>
      </c>
    </row>
    <row r="313" spans="1:7" ht="15" customHeight="1">
      <c r="A313" s="56">
        <f>DATE(YEAR(A309),MONTH(A309)+1,$D$4)</f>
        <v>42165</v>
      </c>
      <c r="B313" s="3" t="str">
        <f t="shared" si="14"/>
        <v>Debit Order / Payment</v>
      </c>
      <c r="C313" s="34">
        <f>-$B$6-C311-C312</f>
        <v>-13357.895825866375</v>
      </c>
      <c r="D313" s="55">
        <f t="shared" si="12"/>
        <v>920852.9856766546</v>
      </c>
      <c r="F313" s="51">
        <f t="shared" si="13"/>
        <v>9</v>
      </c>
      <c r="G313" s="3">
        <f>COUNTIF($B$9:B313,B313)</f>
        <v>76</v>
      </c>
    </row>
    <row r="314" spans="1:6" ht="15" customHeight="1">
      <c r="A314" s="56">
        <f>DATE(YEAR(A310),MONTH(A310)+2,1-1)</f>
        <v>42185</v>
      </c>
      <c r="B314" s="3" t="str">
        <f t="shared" si="14"/>
        <v>Interest</v>
      </c>
      <c r="C314" s="34">
        <f>(D310*$B$5/365*F311)+(D311*$B$5/365*F312)+(D312*$B$5/365*F313)+(D313*$B$5/365*F314)</f>
        <v>11407.799395297932</v>
      </c>
      <c r="D314" s="55">
        <f t="shared" si="12"/>
        <v>932260.7850719525</v>
      </c>
      <c r="F314" s="51">
        <f t="shared" si="13"/>
        <v>20</v>
      </c>
    </row>
    <row r="315" spans="1:6" ht="15" customHeight="1">
      <c r="A315" s="56">
        <f>DATE(YEAR(A311),MONTH(A311)+1,1)</f>
        <v>42186</v>
      </c>
      <c r="B315" s="3" t="str">
        <f t="shared" si="14"/>
        <v>Admin Fee</v>
      </c>
      <c r="C315" s="34">
        <f>$G$4</f>
        <v>40</v>
      </c>
      <c r="D315" s="55">
        <f t="shared" si="12"/>
        <v>932300.7850719525</v>
      </c>
      <c r="F315" s="51">
        <f t="shared" si="13"/>
        <v>1</v>
      </c>
    </row>
    <row r="316" spans="1:6" ht="15" customHeight="1">
      <c r="A316" s="56">
        <f>DATE(YEAR(A312),MONTH(A312)+1,1)</f>
        <v>42186</v>
      </c>
      <c r="B316" s="3" t="str">
        <f t="shared" si="14"/>
        <v>Insurance</v>
      </c>
      <c r="C316" s="34">
        <f>$G$3</f>
        <v>150</v>
      </c>
      <c r="D316" s="55">
        <f t="shared" si="12"/>
        <v>932450.7850719525</v>
      </c>
      <c r="F316" s="51">
        <f t="shared" si="13"/>
        <v>0</v>
      </c>
    </row>
    <row r="317" spans="1:7" ht="15" customHeight="1">
      <c r="A317" s="56">
        <f>DATE(YEAR(A313),MONTH(A313)+1,$D$4)</f>
        <v>42195</v>
      </c>
      <c r="B317" s="3" t="str">
        <f t="shared" si="14"/>
        <v>Debit Order / Payment</v>
      </c>
      <c r="C317" s="34">
        <f>-$B$6-C315-C316</f>
        <v>-13357.895825866375</v>
      </c>
      <c r="D317" s="55">
        <f t="shared" si="12"/>
        <v>919092.8892460861</v>
      </c>
      <c r="F317" s="51">
        <f t="shared" si="13"/>
        <v>9</v>
      </c>
      <c r="G317" s="3">
        <f>COUNTIF($B$9:B317,B317)</f>
        <v>77</v>
      </c>
    </row>
    <row r="318" spans="1:6" ht="15" customHeight="1">
      <c r="A318" s="56">
        <f>DATE(YEAR(A314),MONTH(A314)+2,1-1)</f>
        <v>42216</v>
      </c>
      <c r="B318" s="3" t="str">
        <f t="shared" si="14"/>
        <v>Interest</v>
      </c>
      <c r="C318" s="34">
        <f>(D314*$B$5/365*F315)+(D315*$B$5/365*F316)+(D316*$B$5/365*F317)+(D317*$B$5/365*F318)</f>
        <v>11763.808982830411</v>
      </c>
      <c r="D318" s="55">
        <f t="shared" si="12"/>
        <v>930856.6982289165</v>
      </c>
      <c r="F318" s="51">
        <f t="shared" si="13"/>
        <v>21</v>
      </c>
    </row>
    <row r="319" spans="1:6" ht="15" customHeight="1">
      <c r="A319" s="56">
        <f>DATE(YEAR(A315),MONTH(A315)+1,1)</f>
        <v>42217</v>
      </c>
      <c r="B319" s="3" t="str">
        <f t="shared" si="14"/>
        <v>Admin Fee</v>
      </c>
      <c r="C319" s="34">
        <f>$G$4</f>
        <v>40</v>
      </c>
      <c r="D319" s="55">
        <f t="shared" si="12"/>
        <v>930896.6982289165</v>
      </c>
      <c r="F319" s="51">
        <f t="shared" si="13"/>
        <v>1</v>
      </c>
    </row>
    <row r="320" spans="1:6" ht="15" customHeight="1">
      <c r="A320" s="56">
        <f>DATE(YEAR(A316),MONTH(A316)+1,1)</f>
        <v>42217</v>
      </c>
      <c r="B320" s="3" t="str">
        <f t="shared" si="14"/>
        <v>Insurance</v>
      </c>
      <c r="C320" s="34">
        <f>$G$3</f>
        <v>150</v>
      </c>
      <c r="D320" s="55">
        <f t="shared" si="12"/>
        <v>931046.6982289165</v>
      </c>
      <c r="F320" s="51">
        <f t="shared" si="13"/>
        <v>0</v>
      </c>
    </row>
    <row r="321" spans="1:7" ht="15" customHeight="1">
      <c r="A321" s="56">
        <f>DATE(YEAR(A317),MONTH(A317)+1,$D$4)</f>
        <v>42226</v>
      </c>
      <c r="B321" s="3" t="str">
        <f t="shared" si="14"/>
        <v>Debit Order / Payment</v>
      </c>
      <c r="C321" s="34">
        <f>-$B$6-C319-C320</f>
        <v>-13357.895825866375</v>
      </c>
      <c r="D321" s="55">
        <f t="shared" si="12"/>
        <v>917688.8024030501</v>
      </c>
      <c r="F321" s="51">
        <f t="shared" si="13"/>
        <v>9</v>
      </c>
      <c r="G321" s="3">
        <f>COUNTIF($B$9:B321,B321)</f>
        <v>78</v>
      </c>
    </row>
    <row r="322" spans="1:6" ht="15" customHeight="1">
      <c r="A322" s="56">
        <f>DATE(YEAR(A318),MONTH(A318)+2,1-1)</f>
        <v>42247</v>
      </c>
      <c r="B322" s="3" t="str">
        <f t="shared" si="14"/>
        <v>Interest</v>
      </c>
      <c r="C322" s="34">
        <f>(D318*$B$5/365*F319)+(D319*$B$5/365*F320)+(D320*$B$5/365*F321)+(D321*$B$5/365*F322)</f>
        <v>11745.92130113146</v>
      </c>
      <c r="D322" s="55">
        <f t="shared" si="12"/>
        <v>929434.7237041816</v>
      </c>
      <c r="F322" s="51">
        <f t="shared" si="13"/>
        <v>21</v>
      </c>
    </row>
    <row r="323" spans="1:6" ht="15" customHeight="1">
      <c r="A323" s="56">
        <f>DATE(YEAR(A319),MONTH(A319)+1,1)</f>
        <v>42248</v>
      </c>
      <c r="B323" s="3" t="str">
        <f t="shared" si="14"/>
        <v>Admin Fee</v>
      </c>
      <c r="C323" s="34">
        <f>$G$4</f>
        <v>40</v>
      </c>
      <c r="D323" s="55">
        <f t="shared" si="12"/>
        <v>929474.7237041816</v>
      </c>
      <c r="F323" s="51">
        <f t="shared" si="13"/>
        <v>1</v>
      </c>
    </row>
    <row r="324" spans="1:6" ht="15" customHeight="1">
      <c r="A324" s="56">
        <f>DATE(YEAR(A320),MONTH(A320)+1,1)</f>
        <v>42248</v>
      </c>
      <c r="B324" s="3" t="str">
        <f t="shared" si="14"/>
        <v>Insurance</v>
      </c>
      <c r="C324" s="34">
        <f>$G$3</f>
        <v>150</v>
      </c>
      <c r="D324" s="55">
        <f t="shared" si="12"/>
        <v>929624.7237041816</v>
      </c>
      <c r="F324" s="51">
        <f t="shared" si="13"/>
        <v>0</v>
      </c>
    </row>
    <row r="325" spans="1:7" ht="15" customHeight="1">
      <c r="A325" s="56">
        <f>DATE(YEAR(A321),MONTH(A321)+1,$D$4)</f>
        <v>42257</v>
      </c>
      <c r="B325" s="3" t="str">
        <f t="shared" si="14"/>
        <v>Debit Order / Payment</v>
      </c>
      <c r="C325" s="34">
        <f>-$B$6-C323-C324</f>
        <v>-13357.895825866375</v>
      </c>
      <c r="D325" s="55">
        <f t="shared" si="12"/>
        <v>916266.8278783152</v>
      </c>
      <c r="F325" s="51">
        <f t="shared" si="13"/>
        <v>9</v>
      </c>
      <c r="G325" s="3">
        <f>COUNTIF($B$9:B325,B325)</f>
        <v>79</v>
      </c>
    </row>
    <row r="326" spans="1:6" ht="15" customHeight="1">
      <c r="A326" s="56">
        <f>DATE(YEAR(A322),MONTH(A322)+2,1-1)</f>
        <v>42277</v>
      </c>
      <c r="B326" s="3" t="str">
        <f t="shared" si="14"/>
        <v>Interest</v>
      </c>
      <c r="C326" s="34">
        <f>(D322*$B$5/365*F323)+(D323*$B$5/365*F324)+(D324*$B$5/365*F325)+(D325*$B$5/365*F326)</f>
        <v>11351.257723811555</v>
      </c>
      <c r="D326" s="55">
        <f t="shared" si="12"/>
        <v>927618.0856021268</v>
      </c>
      <c r="F326" s="51">
        <f t="shared" si="13"/>
        <v>20</v>
      </c>
    </row>
    <row r="327" spans="1:6" ht="15" customHeight="1">
      <c r="A327" s="56">
        <f>DATE(YEAR(A323),MONTH(A323)+1,1)</f>
        <v>42278</v>
      </c>
      <c r="B327" s="3" t="str">
        <f t="shared" si="14"/>
        <v>Admin Fee</v>
      </c>
      <c r="C327" s="34">
        <f>$G$4</f>
        <v>40</v>
      </c>
      <c r="D327" s="55">
        <f t="shared" si="12"/>
        <v>927658.0856021268</v>
      </c>
      <c r="F327" s="51">
        <f t="shared" si="13"/>
        <v>1</v>
      </c>
    </row>
    <row r="328" spans="1:6" ht="15" customHeight="1">
      <c r="A328" s="56">
        <f>DATE(YEAR(A324),MONTH(A324)+1,1)</f>
        <v>42278</v>
      </c>
      <c r="B328" s="3" t="str">
        <f t="shared" si="14"/>
        <v>Insurance</v>
      </c>
      <c r="C328" s="34">
        <f>$G$3</f>
        <v>150</v>
      </c>
      <c r="D328" s="55">
        <f t="shared" si="12"/>
        <v>927808.0856021268</v>
      </c>
      <c r="F328" s="51">
        <f t="shared" si="13"/>
        <v>0</v>
      </c>
    </row>
    <row r="329" spans="1:7" ht="15" customHeight="1">
      <c r="A329" s="56">
        <f>DATE(YEAR(A325),MONTH(A325)+1,$D$4)</f>
        <v>42287</v>
      </c>
      <c r="B329" s="3" t="str">
        <f t="shared" si="14"/>
        <v>Debit Order / Payment</v>
      </c>
      <c r="C329" s="34">
        <f>-$B$6-C327-C328</f>
        <v>-13357.895825866375</v>
      </c>
      <c r="D329" s="55">
        <f t="shared" si="12"/>
        <v>914450.1897762604</v>
      </c>
      <c r="F329" s="51">
        <f t="shared" si="13"/>
        <v>9</v>
      </c>
      <c r="G329" s="3">
        <f>COUNTIF($B$9:B329,B329)</f>
        <v>80</v>
      </c>
    </row>
    <row r="330" spans="1:6" ht="15" customHeight="1">
      <c r="A330" s="56">
        <f>DATE(YEAR(A326),MONTH(A326)+2,1-1)</f>
        <v>42308</v>
      </c>
      <c r="B330" s="3" t="str">
        <f t="shared" si="14"/>
        <v>Interest</v>
      </c>
      <c r="C330" s="34">
        <f>(D326*$B$5/365*F327)+(D327*$B$5/365*F328)+(D328*$B$5/365*F329)+(D329*$B$5/365*F330)</f>
        <v>11704.66226355729</v>
      </c>
      <c r="D330" s="55">
        <f aca="true" t="shared" si="15" ref="D330:D393">D329+C330</f>
        <v>926154.8520398177</v>
      </c>
      <c r="F330" s="51">
        <f aca="true" t="shared" si="16" ref="F330:F393">A330-A329</f>
        <v>21</v>
      </c>
    </row>
    <row r="331" spans="1:6" ht="15" customHeight="1">
      <c r="A331" s="56">
        <f>DATE(YEAR(A327),MONTH(A327)+1,1)</f>
        <v>42309</v>
      </c>
      <c r="B331" s="3" t="str">
        <f t="shared" si="14"/>
        <v>Admin Fee</v>
      </c>
      <c r="C331" s="34">
        <f>$G$4</f>
        <v>40</v>
      </c>
      <c r="D331" s="55">
        <f t="shared" si="15"/>
        <v>926194.8520398177</v>
      </c>
      <c r="F331" s="51">
        <f t="shared" si="16"/>
        <v>1</v>
      </c>
    </row>
    <row r="332" spans="1:6" ht="15" customHeight="1">
      <c r="A332" s="56">
        <f>DATE(YEAR(A328),MONTH(A328)+1,1)</f>
        <v>42309</v>
      </c>
      <c r="B332" s="3" t="str">
        <f t="shared" si="14"/>
        <v>Insurance</v>
      </c>
      <c r="C332" s="34">
        <f>$G$3</f>
        <v>150</v>
      </c>
      <c r="D332" s="55">
        <f t="shared" si="15"/>
        <v>926344.8520398177</v>
      </c>
      <c r="F332" s="51">
        <f t="shared" si="16"/>
        <v>0</v>
      </c>
    </row>
    <row r="333" spans="1:7" ht="15" customHeight="1">
      <c r="A333" s="56">
        <f>DATE(YEAR(A329),MONTH(A329)+1,$D$4)</f>
        <v>42318</v>
      </c>
      <c r="B333" s="3" t="str">
        <f t="shared" si="14"/>
        <v>Debit Order / Payment</v>
      </c>
      <c r="C333" s="34">
        <f>-$B$6-C331-C332</f>
        <v>-13357.895825866375</v>
      </c>
      <c r="D333" s="55">
        <f t="shared" si="15"/>
        <v>912986.9562139513</v>
      </c>
      <c r="F333" s="51">
        <f t="shared" si="16"/>
        <v>9</v>
      </c>
      <c r="G333" s="3">
        <f>COUNTIF($B$9:B333,B333)</f>
        <v>81</v>
      </c>
    </row>
    <row r="334" spans="1:6" ht="15" customHeight="1">
      <c r="A334" s="56">
        <f>DATE(YEAR(A330),MONTH(A330)+2,1-1)</f>
        <v>42338</v>
      </c>
      <c r="B334" s="3" t="str">
        <f t="shared" si="14"/>
        <v>Interest</v>
      </c>
      <c r="C334" s="34">
        <f>(D330*$B$5/365*F331)+(D331*$B$5/365*F332)+(D332*$B$5/365*F333)+(D333*$B$5/365*F334)</f>
        <v>11310.820949867342</v>
      </c>
      <c r="D334" s="55">
        <f t="shared" si="15"/>
        <v>924297.7771638187</v>
      </c>
      <c r="F334" s="51">
        <f t="shared" si="16"/>
        <v>20</v>
      </c>
    </row>
    <row r="335" spans="1:6" ht="15" customHeight="1">
      <c r="A335" s="56">
        <f>DATE(YEAR(A331),MONTH(A331)+1,1)</f>
        <v>42339</v>
      </c>
      <c r="B335" s="3" t="str">
        <f aca="true" t="shared" si="17" ref="B335:B398">B331</f>
        <v>Admin Fee</v>
      </c>
      <c r="C335" s="34">
        <f>$G$4</f>
        <v>40</v>
      </c>
      <c r="D335" s="55">
        <f t="shared" si="15"/>
        <v>924337.7771638187</v>
      </c>
      <c r="F335" s="51">
        <f t="shared" si="16"/>
        <v>1</v>
      </c>
    </row>
    <row r="336" spans="1:6" ht="15" customHeight="1">
      <c r="A336" s="56">
        <f>DATE(YEAR(A332),MONTH(A332)+1,1)</f>
        <v>42339</v>
      </c>
      <c r="B336" s="3" t="str">
        <f t="shared" si="17"/>
        <v>Insurance</v>
      </c>
      <c r="C336" s="34">
        <f>$G$3</f>
        <v>150</v>
      </c>
      <c r="D336" s="55">
        <f t="shared" si="15"/>
        <v>924487.7771638187</v>
      </c>
      <c r="F336" s="51">
        <f t="shared" si="16"/>
        <v>0</v>
      </c>
    </row>
    <row r="337" spans="1:7" ht="15" customHeight="1">
      <c r="A337" s="56">
        <f>DATE(YEAR(A333),MONTH(A333)+1,$D$4)</f>
        <v>42348</v>
      </c>
      <c r="B337" s="3" t="str">
        <f t="shared" si="17"/>
        <v>Debit Order / Payment</v>
      </c>
      <c r="C337" s="34">
        <f>-$B$6-C335-C336</f>
        <v>-13357.895825866375</v>
      </c>
      <c r="D337" s="55">
        <f t="shared" si="15"/>
        <v>911129.8813379523</v>
      </c>
      <c r="F337" s="51">
        <f t="shared" si="16"/>
        <v>9</v>
      </c>
      <c r="G337" s="3">
        <f>COUNTIF($B$9:B337,B337)</f>
        <v>82</v>
      </c>
    </row>
    <row r="338" spans="1:6" ht="15" customHeight="1">
      <c r="A338" s="56">
        <f>DATE(YEAR(A334),MONTH(A334)+2,1-1)</f>
        <v>42369</v>
      </c>
      <c r="B338" s="3" t="str">
        <f t="shared" si="17"/>
        <v>Interest</v>
      </c>
      <c r="C338" s="34">
        <f>(D334*$B$5/365*F335)+(D335*$B$5/365*F336)+(D336*$B$5/365*F337)+(D337*$B$5/365*F338)</f>
        <v>11662.362443726788</v>
      </c>
      <c r="D338" s="55">
        <f t="shared" si="15"/>
        <v>922792.2437816791</v>
      </c>
      <c r="F338" s="51">
        <f t="shared" si="16"/>
        <v>21</v>
      </c>
    </row>
    <row r="339" spans="1:6" ht="15" customHeight="1">
      <c r="A339" s="56">
        <f>DATE(YEAR(A335),MONTH(A335)+1,1)</f>
        <v>42370</v>
      </c>
      <c r="B339" s="3" t="str">
        <f t="shared" si="17"/>
        <v>Admin Fee</v>
      </c>
      <c r="C339" s="34">
        <f>$G$4</f>
        <v>40</v>
      </c>
      <c r="D339" s="55">
        <f t="shared" si="15"/>
        <v>922832.2437816791</v>
      </c>
      <c r="F339" s="51">
        <f t="shared" si="16"/>
        <v>1</v>
      </c>
    </row>
    <row r="340" spans="1:6" ht="15" customHeight="1">
      <c r="A340" s="56">
        <f>DATE(YEAR(A336),MONTH(A336)+1,1)</f>
        <v>42370</v>
      </c>
      <c r="B340" s="3" t="str">
        <f t="shared" si="17"/>
        <v>Insurance</v>
      </c>
      <c r="C340" s="34">
        <f>$G$3</f>
        <v>150</v>
      </c>
      <c r="D340" s="55">
        <f t="shared" si="15"/>
        <v>922982.2437816791</v>
      </c>
      <c r="F340" s="51">
        <f t="shared" si="16"/>
        <v>0</v>
      </c>
    </row>
    <row r="341" spans="1:7" ht="15" customHeight="1">
      <c r="A341" s="56">
        <f>DATE(YEAR(A337),MONTH(A337)+1,$D$4)</f>
        <v>42379</v>
      </c>
      <c r="B341" s="3" t="str">
        <f t="shared" si="17"/>
        <v>Debit Order / Payment</v>
      </c>
      <c r="C341" s="34">
        <f>-$B$6-C339-C340</f>
        <v>-13357.895825866375</v>
      </c>
      <c r="D341" s="55">
        <f t="shared" si="15"/>
        <v>909624.3479558127</v>
      </c>
      <c r="F341" s="51">
        <f t="shared" si="16"/>
        <v>9</v>
      </c>
      <c r="G341" s="3">
        <f>COUNTIF($B$9:B341,B341)</f>
        <v>83</v>
      </c>
    </row>
    <row r="342" spans="1:6" ht="15" customHeight="1">
      <c r="A342" s="56">
        <f>DATE(YEAR(A338),MONTH(A338)+2,1-1)</f>
        <v>42400</v>
      </c>
      <c r="B342" s="3" t="str">
        <f t="shared" si="17"/>
        <v>Interest</v>
      </c>
      <c r="C342" s="34">
        <f>(D338*$B$5/365*F339)+(D339*$B$5/365*F340)+(D340*$B$5/365*F341)+(D341*$B$5/365*F342)</f>
        <v>11643.18236091323</v>
      </c>
      <c r="D342" s="55">
        <f t="shared" si="15"/>
        <v>921267.530316726</v>
      </c>
      <c r="F342" s="51">
        <f t="shared" si="16"/>
        <v>21</v>
      </c>
    </row>
    <row r="343" spans="1:6" ht="15" customHeight="1">
      <c r="A343" s="56">
        <f>DATE(YEAR(A339),MONTH(A339)+1,1)</f>
        <v>42401</v>
      </c>
      <c r="B343" s="3" t="str">
        <f t="shared" si="17"/>
        <v>Admin Fee</v>
      </c>
      <c r="C343" s="34">
        <f>$G$4</f>
        <v>40</v>
      </c>
      <c r="D343" s="55">
        <f t="shared" si="15"/>
        <v>921307.530316726</v>
      </c>
      <c r="F343" s="51">
        <f t="shared" si="16"/>
        <v>1</v>
      </c>
    </row>
    <row r="344" spans="1:6" ht="15" customHeight="1">
      <c r="A344" s="56">
        <f>DATE(YEAR(A340),MONTH(A340)+1,1)</f>
        <v>42401</v>
      </c>
      <c r="B344" s="3" t="str">
        <f t="shared" si="17"/>
        <v>Insurance</v>
      </c>
      <c r="C344" s="34">
        <f>$G$3</f>
        <v>150</v>
      </c>
      <c r="D344" s="55">
        <f t="shared" si="15"/>
        <v>921457.530316726</v>
      </c>
      <c r="F344" s="51">
        <f t="shared" si="16"/>
        <v>0</v>
      </c>
    </row>
    <row r="345" spans="1:7" ht="15" customHeight="1">
      <c r="A345" s="56">
        <f>DATE(YEAR(A341),MONTH(A341)+1,$D$4)</f>
        <v>42410</v>
      </c>
      <c r="B345" s="3" t="str">
        <f t="shared" si="17"/>
        <v>Debit Order / Payment</v>
      </c>
      <c r="C345" s="34">
        <f>-$B$6-C343-C344</f>
        <v>-13357.895825866375</v>
      </c>
      <c r="D345" s="55">
        <f t="shared" si="15"/>
        <v>908099.6344908596</v>
      </c>
      <c r="F345" s="51">
        <f t="shared" si="16"/>
        <v>9</v>
      </c>
      <c r="G345" s="3">
        <f>COUNTIF($B$9:B345,B345)</f>
        <v>84</v>
      </c>
    </row>
    <row r="346" spans="1:6" ht="15" customHeight="1">
      <c r="A346" s="56">
        <f>DATE(YEAR(A342),MONTH(A342)+2,1-1)</f>
        <v>42429</v>
      </c>
      <c r="B346" s="3" t="str">
        <f t="shared" si="17"/>
        <v>Interest</v>
      </c>
      <c r="C346" s="34">
        <f>(D342*$B$5/365*F343)+(D343*$B$5/365*F344)+(D344*$B$5/365*F345)+(D345*$B$5/365*F346)</f>
        <v>10877.374667874079</v>
      </c>
      <c r="D346" s="55">
        <f t="shared" si="15"/>
        <v>918977.0091587337</v>
      </c>
      <c r="F346" s="51">
        <f t="shared" si="16"/>
        <v>19</v>
      </c>
    </row>
    <row r="347" spans="1:6" ht="15" customHeight="1">
      <c r="A347" s="56">
        <f>DATE(YEAR(A343),MONTH(A343)+1,1)</f>
        <v>42430</v>
      </c>
      <c r="B347" s="3" t="str">
        <f t="shared" si="17"/>
        <v>Admin Fee</v>
      </c>
      <c r="C347" s="34">
        <f>$G$4</f>
        <v>40</v>
      </c>
      <c r="D347" s="55">
        <f t="shared" si="15"/>
        <v>919017.0091587337</v>
      </c>
      <c r="F347" s="51">
        <f t="shared" si="16"/>
        <v>1</v>
      </c>
    </row>
    <row r="348" spans="1:6" ht="15" customHeight="1">
      <c r="A348" s="56">
        <f>DATE(YEAR(A344),MONTH(A344)+1,1)</f>
        <v>42430</v>
      </c>
      <c r="B348" s="3" t="str">
        <f t="shared" si="17"/>
        <v>Insurance</v>
      </c>
      <c r="C348" s="34">
        <f>$G$3</f>
        <v>150</v>
      </c>
      <c r="D348" s="55">
        <f t="shared" si="15"/>
        <v>919167.0091587337</v>
      </c>
      <c r="F348" s="51">
        <f t="shared" si="16"/>
        <v>0</v>
      </c>
    </row>
    <row r="349" spans="1:7" ht="15" customHeight="1">
      <c r="A349" s="56">
        <f>DATE(YEAR(A345),MONTH(A345)+1,$D$4)</f>
        <v>42439</v>
      </c>
      <c r="B349" s="3" t="str">
        <f t="shared" si="17"/>
        <v>Debit Order / Payment</v>
      </c>
      <c r="C349" s="34">
        <f>-$B$6-C347-C348</f>
        <v>-13357.895825866375</v>
      </c>
      <c r="D349" s="55">
        <f t="shared" si="15"/>
        <v>905809.1133328673</v>
      </c>
      <c r="F349" s="51">
        <f t="shared" si="16"/>
        <v>9</v>
      </c>
      <c r="G349" s="3">
        <f>COUNTIF($B$9:B349,B349)</f>
        <v>85</v>
      </c>
    </row>
    <row r="350" spans="1:6" ht="15" customHeight="1">
      <c r="A350" s="56">
        <f>DATE(YEAR(A346),MONTH(A346)+2,1-1)</f>
        <v>42460</v>
      </c>
      <c r="B350" s="3" t="str">
        <f t="shared" si="17"/>
        <v>Interest</v>
      </c>
      <c r="C350" s="34">
        <f>(D346*$B$5/365*F347)+(D347*$B$5/365*F348)+(D348*$B$5/365*F349)+(D349*$B$5/365*F350)</f>
        <v>11594.577317086663</v>
      </c>
      <c r="D350" s="55">
        <f t="shared" si="15"/>
        <v>917403.6906499539</v>
      </c>
      <c r="F350" s="51">
        <f t="shared" si="16"/>
        <v>21</v>
      </c>
    </row>
    <row r="351" spans="1:6" ht="15" customHeight="1">
      <c r="A351" s="56">
        <f>DATE(YEAR(A347),MONTH(A347)+1,1)</f>
        <v>42461</v>
      </c>
      <c r="B351" s="3" t="str">
        <f t="shared" si="17"/>
        <v>Admin Fee</v>
      </c>
      <c r="C351" s="34">
        <f>$G$4</f>
        <v>40</v>
      </c>
      <c r="D351" s="55">
        <f t="shared" si="15"/>
        <v>917443.6906499539</v>
      </c>
      <c r="F351" s="51">
        <f t="shared" si="16"/>
        <v>1</v>
      </c>
    </row>
    <row r="352" spans="1:6" ht="15" customHeight="1">
      <c r="A352" s="56">
        <f>DATE(YEAR(A348),MONTH(A348)+1,1)</f>
        <v>42461</v>
      </c>
      <c r="B352" s="3" t="str">
        <f t="shared" si="17"/>
        <v>Insurance</v>
      </c>
      <c r="C352" s="34">
        <f>$G$3</f>
        <v>150</v>
      </c>
      <c r="D352" s="55">
        <f t="shared" si="15"/>
        <v>917593.6906499539</v>
      </c>
      <c r="F352" s="51">
        <f t="shared" si="16"/>
        <v>0</v>
      </c>
    </row>
    <row r="353" spans="1:7" ht="15" customHeight="1">
      <c r="A353" s="56">
        <f>DATE(YEAR(A349),MONTH(A349)+1,$D$4)</f>
        <v>42470</v>
      </c>
      <c r="B353" s="3" t="str">
        <f t="shared" si="17"/>
        <v>Debit Order / Payment</v>
      </c>
      <c r="C353" s="34">
        <f>-$B$6-C351-C352</f>
        <v>-13357.895825866375</v>
      </c>
      <c r="D353" s="55">
        <f t="shared" si="15"/>
        <v>904235.7948240875</v>
      </c>
      <c r="F353" s="51">
        <f t="shared" si="16"/>
        <v>9</v>
      </c>
      <c r="G353" s="3">
        <f>COUNTIF($B$9:B353,B353)</f>
        <v>86</v>
      </c>
    </row>
    <row r="354" spans="1:6" ht="15" customHeight="1">
      <c r="A354" s="56">
        <f>DATE(YEAR(A350),MONTH(A350)+2,1-1)</f>
        <v>42490</v>
      </c>
      <c r="B354" s="3" t="str">
        <f t="shared" si="17"/>
        <v>Interest</v>
      </c>
      <c r="C354" s="34">
        <f>(D350*$B$5/365*F351)+(D351*$B$5/365*F352)+(D352*$B$5/365*F353)+(D353*$B$5/365*F354)</f>
        <v>11202.929919033406</v>
      </c>
      <c r="D354" s="55">
        <f t="shared" si="15"/>
        <v>915438.724743121</v>
      </c>
      <c r="F354" s="51">
        <f t="shared" si="16"/>
        <v>20</v>
      </c>
    </row>
    <row r="355" spans="1:6" ht="15" customHeight="1">
      <c r="A355" s="56">
        <f>DATE(YEAR(A351),MONTH(A351)+1,1)</f>
        <v>42491</v>
      </c>
      <c r="B355" s="3" t="str">
        <f t="shared" si="17"/>
        <v>Admin Fee</v>
      </c>
      <c r="C355" s="34">
        <f>$G$4</f>
        <v>40</v>
      </c>
      <c r="D355" s="55">
        <f t="shared" si="15"/>
        <v>915478.724743121</v>
      </c>
      <c r="F355" s="51">
        <f t="shared" si="16"/>
        <v>1</v>
      </c>
    </row>
    <row r="356" spans="1:6" ht="15" customHeight="1">
      <c r="A356" s="56">
        <f>DATE(YEAR(A352),MONTH(A352)+1,1)</f>
        <v>42491</v>
      </c>
      <c r="B356" s="3" t="str">
        <f t="shared" si="17"/>
        <v>Insurance</v>
      </c>
      <c r="C356" s="34">
        <f>$G$3</f>
        <v>150</v>
      </c>
      <c r="D356" s="55">
        <f t="shared" si="15"/>
        <v>915628.724743121</v>
      </c>
      <c r="F356" s="51">
        <f t="shared" si="16"/>
        <v>0</v>
      </c>
    </row>
    <row r="357" spans="1:7" ht="15" customHeight="1">
      <c r="A357" s="56">
        <f>DATE(YEAR(A353),MONTH(A353)+1,$D$4)</f>
        <v>42500</v>
      </c>
      <c r="B357" s="3" t="str">
        <f t="shared" si="17"/>
        <v>Debit Order / Payment</v>
      </c>
      <c r="C357" s="34">
        <f>-$B$6-C355-C356</f>
        <v>-13357.895825866375</v>
      </c>
      <c r="D357" s="55">
        <f t="shared" si="15"/>
        <v>902270.8289172546</v>
      </c>
      <c r="F357" s="51">
        <f t="shared" si="16"/>
        <v>9</v>
      </c>
      <c r="G357" s="3">
        <f>COUNTIF($B$9:B357,B357)</f>
        <v>87</v>
      </c>
    </row>
    <row r="358" spans="1:6" ht="15" customHeight="1">
      <c r="A358" s="56">
        <f>DATE(YEAR(A354),MONTH(A354)+2,1-1)</f>
        <v>42521</v>
      </c>
      <c r="B358" s="3" t="str">
        <f t="shared" si="17"/>
        <v>Interest</v>
      </c>
      <c r="C358" s="34">
        <f>(D354*$B$5/365*F355)+(D355*$B$5/365*F356)+(D356*$B$5/365*F357)+(D357*$B$5/365*F358)</f>
        <v>11549.500543024747</v>
      </c>
      <c r="D358" s="55">
        <f t="shared" si="15"/>
        <v>913820.3294602793</v>
      </c>
      <c r="F358" s="51">
        <f t="shared" si="16"/>
        <v>21</v>
      </c>
    </row>
    <row r="359" spans="1:6" ht="15" customHeight="1">
      <c r="A359" s="56">
        <f>DATE(YEAR(A355),MONTH(A355)+1,1)</f>
        <v>42522</v>
      </c>
      <c r="B359" s="3" t="str">
        <f t="shared" si="17"/>
        <v>Admin Fee</v>
      </c>
      <c r="C359" s="34">
        <f>$G$4</f>
        <v>40</v>
      </c>
      <c r="D359" s="55">
        <f t="shared" si="15"/>
        <v>913860.3294602793</v>
      </c>
      <c r="F359" s="51">
        <f t="shared" si="16"/>
        <v>1</v>
      </c>
    </row>
    <row r="360" spans="1:6" ht="15" customHeight="1">
      <c r="A360" s="56">
        <f>DATE(YEAR(A356),MONTH(A356)+1,1)</f>
        <v>42522</v>
      </c>
      <c r="B360" s="3" t="str">
        <f t="shared" si="17"/>
        <v>Insurance</v>
      </c>
      <c r="C360" s="34">
        <f>$G$3</f>
        <v>150</v>
      </c>
      <c r="D360" s="55">
        <f t="shared" si="15"/>
        <v>914010.3294602793</v>
      </c>
      <c r="F360" s="51">
        <f t="shared" si="16"/>
        <v>0</v>
      </c>
    </row>
    <row r="361" spans="1:7" ht="15" customHeight="1">
      <c r="A361" s="56">
        <f>DATE(YEAR(A357),MONTH(A357)+1,$D$4)</f>
        <v>42531</v>
      </c>
      <c r="B361" s="3" t="str">
        <f t="shared" si="17"/>
        <v>Debit Order / Payment</v>
      </c>
      <c r="C361" s="34">
        <f>-$B$6-C359-C360</f>
        <v>-13357.895825866375</v>
      </c>
      <c r="D361" s="55">
        <f t="shared" si="15"/>
        <v>900652.4336344129</v>
      </c>
      <c r="F361" s="51">
        <f t="shared" si="16"/>
        <v>9</v>
      </c>
      <c r="G361" s="3">
        <f>COUNTIF($B$9:B361,B361)</f>
        <v>88</v>
      </c>
    </row>
    <row r="362" spans="1:6" ht="15" customHeight="1">
      <c r="A362" s="56">
        <f>DATE(YEAR(A358),MONTH(A358)+2,1-1)</f>
        <v>42551</v>
      </c>
      <c r="B362" s="3" t="str">
        <f t="shared" si="17"/>
        <v>Interest</v>
      </c>
      <c r="C362" s="34">
        <f>(D358*$B$5/365*F359)+(D359*$B$5/365*F360)+(D360*$B$5/365*F361)+(D361*$B$5/365*F362)</f>
        <v>11158.751493407282</v>
      </c>
      <c r="D362" s="55">
        <f t="shared" si="15"/>
        <v>911811.1851278202</v>
      </c>
      <c r="F362" s="51">
        <f t="shared" si="16"/>
        <v>20</v>
      </c>
    </row>
    <row r="363" spans="1:6" ht="15" customHeight="1">
      <c r="A363" s="56">
        <f>DATE(YEAR(A359),MONTH(A359)+1,1)</f>
        <v>42552</v>
      </c>
      <c r="B363" s="3" t="str">
        <f t="shared" si="17"/>
        <v>Admin Fee</v>
      </c>
      <c r="C363" s="34">
        <f>$G$4</f>
        <v>40</v>
      </c>
      <c r="D363" s="55">
        <f t="shared" si="15"/>
        <v>911851.1851278202</v>
      </c>
      <c r="F363" s="51">
        <f t="shared" si="16"/>
        <v>1</v>
      </c>
    </row>
    <row r="364" spans="1:6" ht="15" customHeight="1">
      <c r="A364" s="56">
        <f>DATE(YEAR(A360),MONTH(A360)+1,1)</f>
        <v>42552</v>
      </c>
      <c r="B364" s="3" t="str">
        <f t="shared" si="17"/>
        <v>Insurance</v>
      </c>
      <c r="C364" s="34">
        <f>$G$3</f>
        <v>150</v>
      </c>
      <c r="D364" s="55">
        <f t="shared" si="15"/>
        <v>912001.1851278202</v>
      </c>
      <c r="F364" s="51">
        <f t="shared" si="16"/>
        <v>0</v>
      </c>
    </row>
    <row r="365" spans="1:7" ht="15" customHeight="1">
      <c r="A365" s="56">
        <f>DATE(YEAR(A361),MONTH(A361)+1,$D$4)</f>
        <v>42561</v>
      </c>
      <c r="B365" s="3" t="str">
        <f t="shared" si="17"/>
        <v>Debit Order / Payment</v>
      </c>
      <c r="C365" s="34">
        <f>-$B$6-C363-C364</f>
        <v>-13357.895825866375</v>
      </c>
      <c r="D365" s="55">
        <f t="shared" si="15"/>
        <v>898643.2893019539</v>
      </c>
      <c r="F365" s="51">
        <f t="shared" si="16"/>
        <v>9</v>
      </c>
      <c r="G365" s="3">
        <f>COUNTIF($B$9:B365,B365)</f>
        <v>89</v>
      </c>
    </row>
    <row r="366" spans="1:6" ht="15" customHeight="1">
      <c r="A366" s="56">
        <f>DATE(YEAR(A362),MONTH(A362)+2,1-1)</f>
        <v>42582</v>
      </c>
      <c r="B366" s="3" t="str">
        <f t="shared" si="17"/>
        <v>Interest</v>
      </c>
      <c r="C366" s="34">
        <f>(D362*$B$5/365*F363)+(D363*$B$5/365*F364)+(D364*$B$5/365*F365)+(D365*$B$5/365*F366)</f>
        <v>11503.286682172287</v>
      </c>
      <c r="D366" s="55">
        <f t="shared" si="15"/>
        <v>910146.5759841262</v>
      </c>
      <c r="F366" s="51">
        <f t="shared" si="16"/>
        <v>21</v>
      </c>
    </row>
    <row r="367" spans="1:6" ht="15" customHeight="1">
      <c r="A367" s="56">
        <f>DATE(YEAR(A363),MONTH(A363)+1,1)</f>
        <v>42583</v>
      </c>
      <c r="B367" s="3" t="str">
        <f t="shared" si="17"/>
        <v>Admin Fee</v>
      </c>
      <c r="C367" s="34">
        <f>$G$4</f>
        <v>40</v>
      </c>
      <c r="D367" s="55">
        <f t="shared" si="15"/>
        <v>910186.5759841262</v>
      </c>
      <c r="F367" s="51">
        <f t="shared" si="16"/>
        <v>1</v>
      </c>
    </row>
    <row r="368" spans="1:6" ht="15" customHeight="1">
      <c r="A368" s="56">
        <f>DATE(YEAR(A364),MONTH(A364)+1,1)</f>
        <v>42583</v>
      </c>
      <c r="B368" s="3" t="str">
        <f t="shared" si="17"/>
        <v>Insurance</v>
      </c>
      <c r="C368" s="34">
        <f>$G$3</f>
        <v>150</v>
      </c>
      <c r="D368" s="55">
        <f t="shared" si="15"/>
        <v>910336.5759841262</v>
      </c>
      <c r="F368" s="51">
        <f t="shared" si="16"/>
        <v>0</v>
      </c>
    </row>
    <row r="369" spans="1:7" ht="15" customHeight="1">
      <c r="A369" s="56">
        <f>DATE(YEAR(A365),MONTH(A365)+1,$D$4)</f>
        <v>42592</v>
      </c>
      <c r="B369" s="3" t="str">
        <f t="shared" si="17"/>
        <v>Debit Order / Payment</v>
      </c>
      <c r="C369" s="34">
        <f>-$B$6-C367-C368</f>
        <v>-13357.895825866375</v>
      </c>
      <c r="D369" s="55">
        <f t="shared" si="15"/>
        <v>896978.6801582598</v>
      </c>
      <c r="F369" s="51">
        <f t="shared" si="16"/>
        <v>9</v>
      </c>
      <c r="G369" s="3">
        <f>COUNTIF($B$9:B369,B369)</f>
        <v>90</v>
      </c>
    </row>
    <row r="370" spans="1:6" ht="15" customHeight="1">
      <c r="A370" s="56">
        <f>DATE(YEAR(A366),MONTH(A366)+2,1-1)</f>
        <v>42613</v>
      </c>
      <c r="B370" s="3" t="str">
        <f t="shared" si="17"/>
        <v>Interest</v>
      </c>
      <c r="C370" s="34">
        <f>(D366*$B$5/365*F367)+(D367*$B$5/365*F368)+(D368*$B$5/365*F369)+(D369*$B$5/365*F370)</f>
        <v>11482.080017738925</v>
      </c>
      <c r="D370" s="55">
        <f t="shared" si="15"/>
        <v>908460.7601759988</v>
      </c>
      <c r="F370" s="51">
        <f t="shared" si="16"/>
        <v>21</v>
      </c>
    </row>
    <row r="371" spans="1:6" ht="15" customHeight="1">
      <c r="A371" s="56">
        <f>DATE(YEAR(A367),MONTH(A367)+1,1)</f>
        <v>42614</v>
      </c>
      <c r="B371" s="3" t="str">
        <f t="shared" si="17"/>
        <v>Admin Fee</v>
      </c>
      <c r="C371" s="34">
        <f>$G$4</f>
        <v>40</v>
      </c>
      <c r="D371" s="55">
        <f t="shared" si="15"/>
        <v>908500.7601759988</v>
      </c>
      <c r="F371" s="51">
        <f t="shared" si="16"/>
        <v>1</v>
      </c>
    </row>
    <row r="372" spans="1:6" ht="15" customHeight="1">
      <c r="A372" s="56">
        <f>DATE(YEAR(A368),MONTH(A368)+1,1)</f>
        <v>42614</v>
      </c>
      <c r="B372" s="3" t="str">
        <f t="shared" si="17"/>
        <v>Insurance</v>
      </c>
      <c r="C372" s="34">
        <f>$G$3</f>
        <v>150</v>
      </c>
      <c r="D372" s="55">
        <f t="shared" si="15"/>
        <v>908650.7601759988</v>
      </c>
      <c r="F372" s="51">
        <f t="shared" si="16"/>
        <v>0</v>
      </c>
    </row>
    <row r="373" spans="1:7" ht="15" customHeight="1">
      <c r="A373" s="56">
        <f>DATE(YEAR(A369),MONTH(A369)+1,$D$4)</f>
        <v>42623</v>
      </c>
      <c r="B373" s="3" t="str">
        <f t="shared" si="17"/>
        <v>Debit Order / Payment</v>
      </c>
      <c r="C373" s="34">
        <f>-$B$6-C371-C372</f>
        <v>-13357.895825866375</v>
      </c>
      <c r="D373" s="55">
        <f t="shared" si="15"/>
        <v>895292.8643501324</v>
      </c>
      <c r="F373" s="51">
        <f t="shared" si="16"/>
        <v>9</v>
      </c>
      <c r="G373" s="3">
        <f>COUNTIF($B$9:B373,B373)</f>
        <v>91</v>
      </c>
    </row>
    <row r="374" spans="1:6" ht="15" customHeight="1">
      <c r="A374" s="56">
        <f>DATE(YEAR(A370),MONTH(A370)+2,1-1)</f>
        <v>42643</v>
      </c>
      <c r="B374" s="3" t="str">
        <f t="shared" si="17"/>
        <v>Interest</v>
      </c>
      <c r="C374" s="34">
        <f>(D370*$B$5/365*F371)+(D371*$B$5/365*F372)+(D372*$B$5/365*F373)+(D373*$B$5/365*F374)</f>
        <v>11092.67461182026</v>
      </c>
      <c r="D374" s="55">
        <f t="shared" si="15"/>
        <v>906385.5389619527</v>
      </c>
      <c r="F374" s="51">
        <f t="shared" si="16"/>
        <v>20</v>
      </c>
    </row>
    <row r="375" spans="1:6" ht="15" customHeight="1">
      <c r="A375" s="56">
        <f>DATE(YEAR(A371),MONTH(A371)+1,1)</f>
        <v>42644</v>
      </c>
      <c r="B375" s="3" t="str">
        <f t="shared" si="17"/>
        <v>Admin Fee</v>
      </c>
      <c r="C375" s="34">
        <f>$G$4</f>
        <v>40</v>
      </c>
      <c r="D375" s="55">
        <f t="shared" si="15"/>
        <v>906425.5389619527</v>
      </c>
      <c r="F375" s="51">
        <f t="shared" si="16"/>
        <v>1</v>
      </c>
    </row>
    <row r="376" spans="1:6" ht="15" customHeight="1">
      <c r="A376" s="56">
        <f>DATE(YEAR(A372),MONTH(A372)+1,1)</f>
        <v>42644</v>
      </c>
      <c r="B376" s="3" t="str">
        <f t="shared" si="17"/>
        <v>Insurance</v>
      </c>
      <c r="C376" s="34">
        <f>$G$3</f>
        <v>150</v>
      </c>
      <c r="D376" s="55">
        <f t="shared" si="15"/>
        <v>906575.5389619527</v>
      </c>
      <c r="F376" s="51">
        <f t="shared" si="16"/>
        <v>0</v>
      </c>
    </row>
    <row r="377" spans="1:7" ht="15" customHeight="1">
      <c r="A377" s="56">
        <f>DATE(YEAR(A373),MONTH(A373)+1,$D$4)</f>
        <v>42653</v>
      </c>
      <c r="B377" s="3" t="str">
        <f t="shared" si="17"/>
        <v>Debit Order / Payment</v>
      </c>
      <c r="C377" s="34">
        <f>-$B$6-C375-C376</f>
        <v>-13357.895825866375</v>
      </c>
      <c r="D377" s="55">
        <f t="shared" si="15"/>
        <v>893217.6431360863</v>
      </c>
      <c r="F377" s="51">
        <f t="shared" si="16"/>
        <v>9</v>
      </c>
      <c r="G377" s="3">
        <f>COUNTIF($B$9:B377,B377)</f>
        <v>92</v>
      </c>
    </row>
    <row r="378" spans="1:6" ht="15" customHeight="1">
      <c r="A378" s="56">
        <f>DATE(YEAR(A374),MONTH(A374)+2,1-1)</f>
        <v>42674</v>
      </c>
      <c r="B378" s="3" t="str">
        <f t="shared" si="17"/>
        <v>Interest</v>
      </c>
      <c r="C378" s="34">
        <f>(D374*$B$5/365*F375)+(D375*$B$5/365*F376)+(D376*$B$5/365*F377)+(D377*$B$5/365*F378)</f>
        <v>11434.165436497535</v>
      </c>
      <c r="D378" s="55">
        <f t="shared" si="15"/>
        <v>904651.8085725838</v>
      </c>
      <c r="F378" s="51">
        <f t="shared" si="16"/>
        <v>21</v>
      </c>
    </row>
    <row r="379" spans="1:6" ht="15" customHeight="1">
      <c r="A379" s="56">
        <f>DATE(YEAR(A375),MONTH(A375)+1,1)</f>
        <v>42675</v>
      </c>
      <c r="B379" s="3" t="str">
        <f t="shared" si="17"/>
        <v>Admin Fee</v>
      </c>
      <c r="C379" s="34">
        <f>$G$4</f>
        <v>40</v>
      </c>
      <c r="D379" s="55">
        <f t="shared" si="15"/>
        <v>904691.8085725838</v>
      </c>
      <c r="F379" s="51">
        <f t="shared" si="16"/>
        <v>1</v>
      </c>
    </row>
    <row r="380" spans="1:6" ht="15" customHeight="1">
      <c r="A380" s="56">
        <f>DATE(YEAR(A376),MONTH(A376)+1,1)</f>
        <v>42675</v>
      </c>
      <c r="B380" s="3" t="str">
        <f t="shared" si="17"/>
        <v>Insurance</v>
      </c>
      <c r="C380" s="34">
        <f>$G$3</f>
        <v>150</v>
      </c>
      <c r="D380" s="55">
        <f t="shared" si="15"/>
        <v>904841.8085725838</v>
      </c>
      <c r="F380" s="51">
        <f t="shared" si="16"/>
        <v>0</v>
      </c>
    </row>
    <row r="381" spans="1:7" ht="15" customHeight="1">
      <c r="A381" s="56">
        <f>DATE(YEAR(A377),MONTH(A377)+1,$D$4)</f>
        <v>42684</v>
      </c>
      <c r="B381" s="3" t="str">
        <f t="shared" si="17"/>
        <v>Debit Order / Payment</v>
      </c>
      <c r="C381" s="34">
        <f>-$B$6-C379-C380</f>
        <v>-13357.895825866375</v>
      </c>
      <c r="D381" s="55">
        <f t="shared" si="15"/>
        <v>891483.9127467175</v>
      </c>
      <c r="F381" s="51">
        <f t="shared" si="16"/>
        <v>9</v>
      </c>
      <c r="G381" s="3">
        <f>COUNTIF($B$9:B381,B381)</f>
        <v>93</v>
      </c>
    </row>
    <row r="382" spans="1:6" ht="15" customHeight="1">
      <c r="A382" s="56">
        <f>DATE(YEAR(A378),MONTH(A378)+2,1-1)</f>
        <v>42704</v>
      </c>
      <c r="B382" s="3" t="str">
        <f t="shared" si="17"/>
        <v>Interest</v>
      </c>
      <c r="C382" s="34">
        <f>(D378*$B$5/365*F379)+(D379*$B$5/365*F380)+(D380*$B$5/365*F381)+(D381*$B$5/365*F382)</f>
        <v>11045.714934517884</v>
      </c>
      <c r="D382" s="55">
        <f t="shared" si="15"/>
        <v>902529.6276812353</v>
      </c>
      <c r="F382" s="51">
        <f t="shared" si="16"/>
        <v>20</v>
      </c>
    </row>
    <row r="383" spans="1:6" ht="15" customHeight="1">
      <c r="A383" s="56">
        <f>DATE(YEAR(A379),MONTH(A379)+1,1)</f>
        <v>42705</v>
      </c>
      <c r="B383" s="3" t="str">
        <f t="shared" si="17"/>
        <v>Admin Fee</v>
      </c>
      <c r="C383" s="34">
        <f>$G$4</f>
        <v>40</v>
      </c>
      <c r="D383" s="55">
        <f t="shared" si="15"/>
        <v>902569.6276812353</v>
      </c>
      <c r="F383" s="51">
        <f t="shared" si="16"/>
        <v>1</v>
      </c>
    </row>
    <row r="384" spans="1:6" ht="15" customHeight="1">
      <c r="A384" s="56">
        <f>DATE(YEAR(A380),MONTH(A380)+1,1)</f>
        <v>42705</v>
      </c>
      <c r="B384" s="3" t="str">
        <f t="shared" si="17"/>
        <v>Insurance</v>
      </c>
      <c r="C384" s="34">
        <f>$G$3</f>
        <v>150</v>
      </c>
      <c r="D384" s="55">
        <f t="shared" si="15"/>
        <v>902719.6276812353</v>
      </c>
      <c r="F384" s="51">
        <f t="shared" si="16"/>
        <v>0</v>
      </c>
    </row>
    <row r="385" spans="1:7" ht="15" customHeight="1">
      <c r="A385" s="56">
        <f>DATE(YEAR(A381),MONTH(A381)+1,$D$4)</f>
        <v>42714</v>
      </c>
      <c r="B385" s="3" t="str">
        <f t="shared" si="17"/>
        <v>Debit Order / Payment</v>
      </c>
      <c r="C385" s="34">
        <f>-$B$6-C383-C384</f>
        <v>-13357.895825866375</v>
      </c>
      <c r="D385" s="55">
        <f t="shared" si="15"/>
        <v>889361.7318553689</v>
      </c>
      <c r="F385" s="51">
        <f t="shared" si="16"/>
        <v>9</v>
      </c>
      <c r="G385" s="3">
        <f>COUNTIF($B$9:B385,B385)</f>
        <v>94</v>
      </c>
    </row>
    <row r="386" spans="1:6" ht="15" customHeight="1">
      <c r="A386" s="56">
        <f>DATE(YEAR(A382),MONTH(A382)+2,1-1)</f>
        <v>42735</v>
      </c>
      <c r="B386" s="3" t="str">
        <f t="shared" si="17"/>
        <v>Interest</v>
      </c>
      <c r="C386" s="34">
        <f>(D382*$B$5/365*F383)+(D383*$B$5/365*F384)+(D384*$B$5/365*F385)+(D385*$B$5/365*F386)</f>
        <v>11385.042183195246</v>
      </c>
      <c r="D386" s="55">
        <f t="shared" si="15"/>
        <v>900746.7740385642</v>
      </c>
      <c r="F386" s="51">
        <f t="shared" si="16"/>
        <v>21</v>
      </c>
    </row>
    <row r="387" spans="1:6" ht="15" customHeight="1">
      <c r="A387" s="56">
        <f>DATE(YEAR(A383),MONTH(A383)+1,1)</f>
        <v>42736</v>
      </c>
      <c r="B387" s="3" t="str">
        <f t="shared" si="17"/>
        <v>Admin Fee</v>
      </c>
      <c r="C387" s="34">
        <f>$G$4</f>
        <v>40</v>
      </c>
      <c r="D387" s="55">
        <f t="shared" si="15"/>
        <v>900786.7740385642</v>
      </c>
      <c r="F387" s="51">
        <f t="shared" si="16"/>
        <v>1</v>
      </c>
    </row>
    <row r="388" spans="1:6" ht="15" customHeight="1">
      <c r="A388" s="56">
        <f>DATE(YEAR(A384),MONTH(A384)+1,1)</f>
        <v>42736</v>
      </c>
      <c r="B388" s="3" t="str">
        <f t="shared" si="17"/>
        <v>Insurance</v>
      </c>
      <c r="C388" s="34">
        <f>$G$3</f>
        <v>150</v>
      </c>
      <c r="D388" s="55">
        <f t="shared" si="15"/>
        <v>900936.7740385642</v>
      </c>
      <c r="F388" s="51">
        <f t="shared" si="16"/>
        <v>0</v>
      </c>
    </row>
    <row r="389" spans="1:7" ht="15" customHeight="1">
      <c r="A389" s="56">
        <f>DATE(YEAR(A385),MONTH(A385)+1,$D$4)</f>
        <v>42745</v>
      </c>
      <c r="B389" s="3" t="str">
        <f t="shared" si="17"/>
        <v>Debit Order / Payment</v>
      </c>
      <c r="C389" s="34">
        <f>-$B$6-C387-C388</f>
        <v>-13357.895825866375</v>
      </c>
      <c r="D389" s="55">
        <f t="shared" si="15"/>
        <v>887578.8782126978</v>
      </c>
      <c r="F389" s="51">
        <f t="shared" si="16"/>
        <v>9</v>
      </c>
      <c r="G389" s="3">
        <f>COUNTIF($B$9:B389,B389)</f>
        <v>95</v>
      </c>
    </row>
    <row r="390" spans="1:6" ht="15" customHeight="1">
      <c r="A390" s="56">
        <f>DATE(YEAR(A386),MONTH(A386)+2,1-1)</f>
        <v>42766</v>
      </c>
      <c r="B390" s="3" t="str">
        <f t="shared" si="17"/>
        <v>Interest</v>
      </c>
      <c r="C390" s="34">
        <f>(D386*$B$5/365*F387)+(D387*$B$5/365*F388)+(D388*$B$5/365*F389)+(D389*$B$5/365*F390)</f>
        <v>11362.32911624067</v>
      </c>
      <c r="D390" s="55">
        <f t="shared" si="15"/>
        <v>898941.2073289385</v>
      </c>
      <c r="F390" s="51">
        <f t="shared" si="16"/>
        <v>21</v>
      </c>
    </row>
    <row r="391" spans="1:6" ht="15" customHeight="1">
      <c r="A391" s="56">
        <f>DATE(YEAR(A387),MONTH(A387)+1,1)</f>
        <v>42767</v>
      </c>
      <c r="B391" s="3" t="str">
        <f t="shared" si="17"/>
        <v>Admin Fee</v>
      </c>
      <c r="C391" s="34">
        <f>$G$4</f>
        <v>40</v>
      </c>
      <c r="D391" s="55">
        <f t="shared" si="15"/>
        <v>898981.2073289385</v>
      </c>
      <c r="F391" s="51">
        <f t="shared" si="16"/>
        <v>1</v>
      </c>
    </row>
    <row r="392" spans="1:6" ht="15" customHeight="1">
      <c r="A392" s="56">
        <f>DATE(YEAR(A388),MONTH(A388)+1,1)</f>
        <v>42767</v>
      </c>
      <c r="B392" s="3" t="str">
        <f t="shared" si="17"/>
        <v>Insurance</v>
      </c>
      <c r="C392" s="34">
        <f>$G$3</f>
        <v>150</v>
      </c>
      <c r="D392" s="55">
        <f t="shared" si="15"/>
        <v>899131.2073289385</v>
      </c>
      <c r="F392" s="51">
        <f t="shared" si="16"/>
        <v>0</v>
      </c>
    </row>
    <row r="393" spans="1:7" ht="15" customHeight="1">
      <c r="A393" s="56">
        <f>DATE(YEAR(A389),MONTH(A389)+1,$D$4)</f>
        <v>42776</v>
      </c>
      <c r="B393" s="3" t="str">
        <f t="shared" si="17"/>
        <v>Debit Order / Payment</v>
      </c>
      <c r="C393" s="34">
        <f>-$B$6-C391-C392</f>
        <v>-13357.895825866375</v>
      </c>
      <c r="D393" s="55">
        <f t="shared" si="15"/>
        <v>885773.3115030722</v>
      </c>
      <c r="F393" s="51">
        <f t="shared" si="16"/>
        <v>9</v>
      </c>
      <c r="G393" s="3">
        <f>COUNTIF($B$9:B393,B393)</f>
        <v>96</v>
      </c>
    </row>
    <row r="394" spans="1:6" ht="15" customHeight="1">
      <c r="A394" s="56">
        <f>DATE(YEAR(A390),MONTH(A390)+2,1-1)</f>
        <v>42794</v>
      </c>
      <c r="B394" s="3" t="str">
        <f t="shared" si="17"/>
        <v>Interest</v>
      </c>
      <c r="C394" s="34">
        <f>(D390*$B$5/365*F391)+(D391*$B$5/365*F392)+(D392*$B$5/365*F393)+(D393*$B$5/365*F394)</f>
        <v>10247.277402881376</v>
      </c>
      <c r="D394" s="55">
        <f aca="true" t="shared" si="18" ref="D394:D457">D393+C394</f>
        <v>896020.5889059536</v>
      </c>
      <c r="F394" s="51">
        <f aca="true" t="shared" si="19" ref="F394:F457">A394-A393</f>
        <v>18</v>
      </c>
    </row>
    <row r="395" spans="1:6" ht="15" customHeight="1">
      <c r="A395" s="56">
        <f>DATE(YEAR(A391),MONTH(A391)+1,1)</f>
        <v>42795</v>
      </c>
      <c r="B395" s="3" t="str">
        <f t="shared" si="17"/>
        <v>Admin Fee</v>
      </c>
      <c r="C395" s="34">
        <f>$G$4</f>
        <v>40</v>
      </c>
      <c r="D395" s="55">
        <f t="shared" si="18"/>
        <v>896060.5889059536</v>
      </c>
      <c r="F395" s="51">
        <f t="shared" si="19"/>
        <v>1</v>
      </c>
    </row>
    <row r="396" spans="1:6" ht="15" customHeight="1">
      <c r="A396" s="56">
        <f>DATE(YEAR(A392),MONTH(A392)+1,1)</f>
        <v>42795</v>
      </c>
      <c r="B396" s="3" t="str">
        <f t="shared" si="17"/>
        <v>Insurance</v>
      </c>
      <c r="C396" s="34">
        <f>$G$3</f>
        <v>150</v>
      </c>
      <c r="D396" s="55">
        <f t="shared" si="18"/>
        <v>896210.5889059536</v>
      </c>
      <c r="F396" s="51">
        <f t="shared" si="19"/>
        <v>0</v>
      </c>
    </row>
    <row r="397" spans="1:7" ht="15" customHeight="1">
      <c r="A397" s="56">
        <f>DATE(YEAR(A393),MONTH(A393)+1,$D$4)</f>
        <v>42804</v>
      </c>
      <c r="B397" s="3" t="str">
        <f t="shared" si="17"/>
        <v>Debit Order / Payment</v>
      </c>
      <c r="C397" s="34">
        <f>-$B$6-C395-C396</f>
        <v>-13357.895825866375</v>
      </c>
      <c r="D397" s="55">
        <f t="shared" si="18"/>
        <v>882852.6930800872</v>
      </c>
      <c r="F397" s="51">
        <f t="shared" si="19"/>
        <v>9</v>
      </c>
      <c r="G397" s="3">
        <f>COUNTIF($B$9:B397,B397)</f>
        <v>97</v>
      </c>
    </row>
    <row r="398" spans="1:6" ht="15" customHeight="1">
      <c r="A398" s="56">
        <f>DATE(YEAR(A394),MONTH(A394)+2,1-1)</f>
        <v>42825</v>
      </c>
      <c r="B398" s="3" t="str">
        <f t="shared" si="17"/>
        <v>Interest</v>
      </c>
      <c r="C398" s="34">
        <f>(D394*$B$5/365*F395)+(D395*$B$5/365*F396)+(D396*$B$5/365*F397)+(D397*$B$5/365*F398)</f>
        <v>11302.118812496452</v>
      </c>
      <c r="D398" s="55">
        <f t="shared" si="18"/>
        <v>894154.8118925836</v>
      </c>
      <c r="F398" s="51">
        <f t="shared" si="19"/>
        <v>21</v>
      </c>
    </row>
    <row r="399" spans="1:6" ht="15" customHeight="1">
      <c r="A399" s="56">
        <f>DATE(YEAR(A395),MONTH(A395)+1,1)</f>
        <v>42826</v>
      </c>
      <c r="B399" s="3" t="str">
        <f aca="true" t="shared" si="20" ref="B399:B462">B395</f>
        <v>Admin Fee</v>
      </c>
      <c r="C399" s="34">
        <f>$G$4</f>
        <v>40</v>
      </c>
      <c r="D399" s="55">
        <f t="shared" si="18"/>
        <v>894194.8118925836</v>
      </c>
      <c r="F399" s="51">
        <f t="shared" si="19"/>
        <v>1</v>
      </c>
    </row>
    <row r="400" spans="1:6" ht="15" customHeight="1">
      <c r="A400" s="56">
        <f>DATE(YEAR(A396),MONTH(A396)+1,1)</f>
        <v>42826</v>
      </c>
      <c r="B400" s="3" t="str">
        <f t="shared" si="20"/>
        <v>Insurance</v>
      </c>
      <c r="C400" s="34">
        <f>$G$3</f>
        <v>150</v>
      </c>
      <c r="D400" s="55">
        <f t="shared" si="18"/>
        <v>894344.8118925836</v>
      </c>
      <c r="F400" s="51">
        <f t="shared" si="19"/>
        <v>0</v>
      </c>
    </row>
    <row r="401" spans="1:7" ht="15" customHeight="1">
      <c r="A401" s="56">
        <f>DATE(YEAR(A397),MONTH(A397)+1,$D$4)</f>
        <v>42835</v>
      </c>
      <c r="B401" s="3" t="str">
        <f t="shared" si="20"/>
        <v>Debit Order / Payment</v>
      </c>
      <c r="C401" s="34">
        <f>-$B$6-C399-C400</f>
        <v>-13357.895825866375</v>
      </c>
      <c r="D401" s="55">
        <f t="shared" si="18"/>
        <v>880986.9160667172</v>
      </c>
      <c r="F401" s="51">
        <f t="shared" si="19"/>
        <v>9</v>
      </c>
      <c r="G401" s="3">
        <f>COUNTIF($B$9:B401,B401)</f>
        <v>98</v>
      </c>
    </row>
    <row r="402" spans="1:6" ht="15" customHeight="1">
      <c r="A402" s="56">
        <f>DATE(YEAR(A398),MONTH(A398)+2,1-1)</f>
        <v>42855</v>
      </c>
      <c r="B402" s="3" t="str">
        <f t="shared" si="20"/>
        <v>Interest</v>
      </c>
      <c r="C402" s="34">
        <f>(D398*$B$5/365*F399)+(D399*$B$5/365*F400)+(D400*$B$5/365*F401)+(D401*$B$5/365*F402)</f>
        <v>10916.29990695624</v>
      </c>
      <c r="D402" s="55">
        <f t="shared" si="18"/>
        <v>891903.2159736735</v>
      </c>
      <c r="F402" s="51">
        <f t="shared" si="19"/>
        <v>20</v>
      </c>
    </row>
    <row r="403" spans="1:6" ht="15" customHeight="1">
      <c r="A403" s="56">
        <f>DATE(YEAR(A399),MONTH(A399)+1,1)</f>
        <v>42856</v>
      </c>
      <c r="B403" s="3" t="str">
        <f t="shared" si="20"/>
        <v>Admin Fee</v>
      </c>
      <c r="C403" s="34">
        <f>$G$4</f>
        <v>40</v>
      </c>
      <c r="D403" s="55">
        <f t="shared" si="18"/>
        <v>891943.2159736735</v>
      </c>
      <c r="F403" s="51">
        <f t="shared" si="19"/>
        <v>1</v>
      </c>
    </row>
    <row r="404" spans="1:6" ht="15" customHeight="1">
      <c r="A404" s="56">
        <f>DATE(YEAR(A400),MONTH(A400)+1,1)</f>
        <v>42856</v>
      </c>
      <c r="B404" s="3" t="str">
        <f t="shared" si="20"/>
        <v>Insurance</v>
      </c>
      <c r="C404" s="34">
        <f>$G$3</f>
        <v>150</v>
      </c>
      <c r="D404" s="55">
        <f t="shared" si="18"/>
        <v>892093.2159736735</v>
      </c>
      <c r="F404" s="51">
        <f t="shared" si="19"/>
        <v>0</v>
      </c>
    </row>
    <row r="405" spans="1:7" ht="15" customHeight="1">
      <c r="A405" s="56">
        <f>DATE(YEAR(A401),MONTH(A401)+1,$D$4)</f>
        <v>42865</v>
      </c>
      <c r="B405" s="3" t="str">
        <f t="shared" si="20"/>
        <v>Debit Order / Payment</v>
      </c>
      <c r="C405" s="34">
        <f>-$B$6-C403-C404</f>
        <v>-13357.895825866375</v>
      </c>
      <c r="D405" s="55">
        <f t="shared" si="18"/>
        <v>878735.3201478071</v>
      </c>
      <c r="F405" s="51">
        <f t="shared" si="19"/>
        <v>9</v>
      </c>
      <c r="G405" s="3">
        <f>COUNTIF($B$9:B405,B405)</f>
        <v>99</v>
      </c>
    </row>
    <row r="406" spans="1:6" ht="15" customHeight="1">
      <c r="A406" s="56">
        <f>DATE(YEAR(A402),MONTH(A402)+2,1-1)</f>
        <v>42886</v>
      </c>
      <c r="B406" s="3" t="str">
        <f t="shared" si="20"/>
        <v>Interest</v>
      </c>
      <c r="C406" s="34">
        <f>(D402*$B$5/365*F403)+(D403*$B$5/365*F404)+(D404*$B$5/365*F405)+(D405*$B$5/365*F406)</f>
        <v>11249.664609386582</v>
      </c>
      <c r="D406" s="55">
        <f t="shared" si="18"/>
        <v>889984.9847571937</v>
      </c>
      <c r="F406" s="51">
        <f t="shared" si="19"/>
        <v>21</v>
      </c>
    </row>
    <row r="407" spans="1:6" ht="15" customHeight="1">
      <c r="A407" s="56">
        <f>DATE(YEAR(A403),MONTH(A403)+1,1)</f>
        <v>42887</v>
      </c>
      <c r="B407" s="3" t="str">
        <f t="shared" si="20"/>
        <v>Admin Fee</v>
      </c>
      <c r="C407" s="34">
        <f>$G$4</f>
        <v>40</v>
      </c>
      <c r="D407" s="55">
        <f t="shared" si="18"/>
        <v>890024.9847571937</v>
      </c>
      <c r="F407" s="51">
        <f t="shared" si="19"/>
        <v>1</v>
      </c>
    </row>
    <row r="408" spans="1:6" ht="15" customHeight="1">
      <c r="A408" s="56">
        <f>DATE(YEAR(A404),MONTH(A404)+1,1)</f>
        <v>42887</v>
      </c>
      <c r="B408" s="3" t="str">
        <f t="shared" si="20"/>
        <v>Insurance</v>
      </c>
      <c r="C408" s="34">
        <f>$G$3</f>
        <v>150</v>
      </c>
      <c r="D408" s="55">
        <f t="shared" si="18"/>
        <v>890174.9847571937</v>
      </c>
      <c r="F408" s="51">
        <f t="shared" si="19"/>
        <v>0</v>
      </c>
    </row>
    <row r="409" spans="1:7" ht="15" customHeight="1">
      <c r="A409" s="56">
        <f>DATE(YEAR(A405),MONTH(A405)+1,$D$4)</f>
        <v>42896</v>
      </c>
      <c r="B409" s="3" t="str">
        <f t="shared" si="20"/>
        <v>Debit Order / Payment</v>
      </c>
      <c r="C409" s="34">
        <f>-$B$6-C407-C408</f>
        <v>-13357.895825866375</v>
      </c>
      <c r="D409" s="55">
        <f t="shared" si="18"/>
        <v>876817.0889313273</v>
      </c>
      <c r="F409" s="51">
        <f t="shared" si="19"/>
        <v>9</v>
      </c>
      <c r="G409" s="3">
        <f>COUNTIF($B$9:B409,B409)</f>
        <v>100</v>
      </c>
    </row>
    <row r="410" spans="1:6" ht="15" customHeight="1">
      <c r="A410" s="56">
        <f>DATE(YEAR(A406),MONTH(A406)+2,1-1)</f>
        <v>42916</v>
      </c>
      <c r="B410" s="3" t="str">
        <f t="shared" si="20"/>
        <v>Interest</v>
      </c>
      <c r="C410" s="34">
        <f>(D406*$B$5/365*F407)+(D407*$B$5/365*F408)+(D408*$B$5/365*F409)+(D409*$B$5/365*F410)</f>
        <v>10864.89107925965</v>
      </c>
      <c r="D410" s="55">
        <f t="shared" si="18"/>
        <v>887681.980010587</v>
      </c>
      <c r="F410" s="51">
        <f t="shared" si="19"/>
        <v>20</v>
      </c>
    </row>
    <row r="411" spans="1:6" ht="15" customHeight="1">
      <c r="A411" s="56">
        <f>DATE(YEAR(A407),MONTH(A407)+1,1)</f>
        <v>42917</v>
      </c>
      <c r="B411" s="3" t="str">
        <f t="shared" si="20"/>
        <v>Admin Fee</v>
      </c>
      <c r="C411" s="34">
        <f>$G$4</f>
        <v>40</v>
      </c>
      <c r="D411" s="55">
        <f t="shared" si="18"/>
        <v>887721.980010587</v>
      </c>
      <c r="F411" s="51">
        <f t="shared" si="19"/>
        <v>1</v>
      </c>
    </row>
    <row r="412" spans="1:6" ht="15" customHeight="1">
      <c r="A412" s="56">
        <f>DATE(YEAR(A408),MONTH(A408)+1,1)</f>
        <v>42917</v>
      </c>
      <c r="B412" s="3" t="str">
        <f t="shared" si="20"/>
        <v>Insurance</v>
      </c>
      <c r="C412" s="34">
        <f>$G$3</f>
        <v>150</v>
      </c>
      <c r="D412" s="55">
        <f t="shared" si="18"/>
        <v>887871.980010587</v>
      </c>
      <c r="F412" s="51">
        <f t="shared" si="19"/>
        <v>0</v>
      </c>
    </row>
    <row r="413" spans="1:7" ht="15" customHeight="1">
      <c r="A413" s="56">
        <f>DATE(YEAR(A409),MONTH(A409)+1,$D$4)</f>
        <v>42926</v>
      </c>
      <c r="B413" s="3" t="str">
        <f t="shared" si="20"/>
        <v>Debit Order / Payment</v>
      </c>
      <c r="C413" s="34">
        <f>-$B$6-C411-C412</f>
        <v>-13357.895825866375</v>
      </c>
      <c r="D413" s="55">
        <f t="shared" si="18"/>
        <v>874514.0841847206</v>
      </c>
      <c r="F413" s="51">
        <f t="shared" si="19"/>
        <v>9</v>
      </c>
      <c r="G413" s="3">
        <f>COUNTIF($B$9:B413,B413)</f>
        <v>101</v>
      </c>
    </row>
    <row r="414" spans="1:6" ht="15" customHeight="1">
      <c r="A414" s="56">
        <f>DATE(YEAR(A410),MONTH(A410)+2,1-1)</f>
        <v>42947</v>
      </c>
      <c r="B414" s="3" t="str">
        <f t="shared" si="20"/>
        <v>Interest</v>
      </c>
      <c r="C414" s="34">
        <f>(D410*$B$5/365*F411)+(D411*$B$5/365*F412)+(D412*$B$5/365*F413)+(D413*$B$5/365*F414)</f>
        <v>11195.887219719863</v>
      </c>
      <c r="D414" s="55">
        <f t="shared" si="18"/>
        <v>885709.9714044405</v>
      </c>
      <c r="F414" s="51">
        <f t="shared" si="19"/>
        <v>21</v>
      </c>
    </row>
    <row r="415" spans="1:6" ht="15" customHeight="1">
      <c r="A415" s="56">
        <f>DATE(YEAR(A411),MONTH(A411)+1,1)</f>
        <v>42948</v>
      </c>
      <c r="B415" s="3" t="str">
        <f t="shared" si="20"/>
        <v>Admin Fee</v>
      </c>
      <c r="C415" s="34">
        <f>$G$4</f>
        <v>40</v>
      </c>
      <c r="D415" s="55">
        <f t="shared" si="18"/>
        <v>885749.9714044405</v>
      </c>
      <c r="F415" s="51">
        <f t="shared" si="19"/>
        <v>1</v>
      </c>
    </row>
    <row r="416" spans="1:6" ht="15" customHeight="1">
      <c r="A416" s="56">
        <f>DATE(YEAR(A412),MONTH(A412)+1,1)</f>
        <v>42948</v>
      </c>
      <c r="B416" s="3" t="str">
        <f t="shared" si="20"/>
        <v>Insurance</v>
      </c>
      <c r="C416" s="34">
        <f>$G$3</f>
        <v>150</v>
      </c>
      <c r="D416" s="55">
        <f t="shared" si="18"/>
        <v>885899.9714044405</v>
      </c>
      <c r="F416" s="51">
        <f t="shared" si="19"/>
        <v>0</v>
      </c>
    </row>
    <row r="417" spans="1:7" ht="15" customHeight="1">
      <c r="A417" s="56">
        <f>DATE(YEAR(A413),MONTH(A413)+1,$D$4)</f>
        <v>42957</v>
      </c>
      <c r="B417" s="3" t="str">
        <f t="shared" si="20"/>
        <v>Debit Order / Payment</v>
      </c>
      <c r="C417" s="34">
        <f>-$B$6-C415-C416</f>
        <v>-13357.895825866375</v>
      </c>
      <c r="D417" s="55">
        <f t="shared" si="18"/>
        <v>872542.0755785741</v>
      </c>
      <c r="F417" s="51">
        <f t="shared" si="19"/>
        <v>9</v>
      </c>
      <c r="G417" s="3">
        <f>COUNTIF($B$9:B417,B417)</f>
        <v>102</v>
      </c>
    </row>
    <row r="418" spans="1:6" ht="15" customHeight="1">
      <c r="A418" s="56">
        <f>DATE(YEAR(A414),MONTH(A414)+2,1-1)</f>
        <v>42978</v>
      </c>
      <c r="B418" s="3" t="str">
        <f t="shared" si="20"/>
        <v>Interest</v>
      </c>
      <c r="C418" s="34">
        <f>(D414*$B$5/365*F415)+(D415*$B$5/365*F416)+(D416*$B$5/365*F417)+(D417*$B$5/365*F418)</f>
        <v>11170.764370353889</v>
      </c>
      <c r="D418" s="55">
        <f t="shared" si="18"/>
        <v>883712.839948928</v>
      </c>
      <c r="F418" s="51">
        <f t="shared" si="19"/>
        <v>21</v>
      </c>
    </row>
    <row r="419" spans="1:6" ht="15" customHeight="1">
      <c r="A419" s="56">
        <f>DATE(YEAR(A415),MONTH(A415)+1,1)</f>
        <v>42979</v>
      </c>
      <c r="B419" s="3" t="str">
        <f t="shared" si="20"/>
        <v>Admin Fee</v>
      </c>
      <c r="C419" s="34">
        <f>$G$4</f>
        <v>40</v>
      </c>
      <c r="D419" s="55">
        <f t="shared" si="18"/>
        <v>883752.839948928</v>
      </c>
      <c r="F419" s="51">
        <f t="shared" si="19"/>
        <v>1</v>
      </c>
    </row>
    <row r="420" spans="1:6" ht="15" customHeight="1">
      <c r="A420" s="56">
        <f>DATE(YEAR(A416),MONTH(A416)+1,1)</f>
        <v>42979</v>
      </c>
      <c r="B420" s="3" t="str">
        <f t="shared" si="20"/>
        <v>Insurance</v>
      </c>
      <c r="C420" s="34">
        <f>$G$3</f>
        <v>150</v>
      </c>
      <c r="D420" s="55">
        <f t="shared" si="18"/>
        <v>883902.839948928</v>
      </c>
      <c r="F420" s="51">
        <f t="shared" si="19"/>
        <v>0</v>
      </c>
    </row>
    <row r="421" spans="1:7" ht="15" customHeight="1">
      <c r="A421" s="56">
        <f>DATE(YEAR(A417),MONTH(A417)+1,$D$4)</f>
        <v>42988</v>
      </c>
      <c r="B421" s="3" t="str">
        <f t="shared" si="20"/>
        <v>Debit Order / Payment</v>
      </c>
      <c r="C421" s="34">
        <f>-$B$6-C419-C420</f>
        <v>-13357.895825866375</v>
      </c>
      <c r="D421" s="55">
        <f t="shared" si="18"/>
        <v>870544.9441230616</v>
      </c>
      <c r="F421" s="51">
        <f t="shared" si="19"/>
        <v>9</v>
      </c>
      <c r="G421" s="3">
        <f>COUNTIF($B$9:B421,B421)</f>
        <v>103</v>
      </c>
    </row>
    <row r="422" spans="1:6" ht="15" customHeight="1">
      <c r="A422" s="56">
        <f>DATE(YEAR(A418),MONTH(A418)+2,1-1)</f>
        <v>43008</v>
      </c>
      <c r="B422" s="3" t="str">
        <f t="shared" si="20"/>
        <v>Interest</v>
      </c>
      <c r="C422" s="34">
        <f>(D418*$B$5/365*F419)+(D419*$B$5/365*F420)+(D420*$B$5/365*F421)+(D421*$B$5/365*F422)</f>
        <v>10787.563266555004</v>
      </c>
      <c r="D422" s="55">
        <f t="shared" si="18"/>
        <v>881332.5073896166</v>
      </c>
      <c r="F422" s="51">
        <f t="shared" si="19"/>
        <v>20</v>
      </c>
    </row>
    <row r="423" spans="1:6" ht="15" customHeight="1">
      <c r="A423" s="56">
        <f>DATE(YEAR(A419),MONTH(A419)+1,1)</f>
        <v>43009</v>
      </c>
      <c r="B423" s="3" t="str">
        <f t="shared" si="20"/>
        <v>Admin Fee</v>
      </c>
      <c r="C423" s="34">
        <f>$G$4</f>
        <v>40</v>
      </c>
      <c r="D423" s="55">
        <f t="shared" si="18"/>
        <v>881372.5073896166</v>
      </c>
      <c r="F423" s="51">
        <f t="shared" si="19"/>
        <v>1</v>
      </c>
    </row>
    <row r="424" spans="1:6" ht="15" customHeight="1">
      <c r="A424" s="56">
        <f>DATE(YEAR(A420),MONTH(A420)+1,1)</f>
        <v>43009</v>
      </c>
      <c r="B424" s="3" t="str">
        <f t="shared" si="20"/>
        <v>Insurance</v>
      </c>
      <c r="C424" s="34">
        <f>$G$3</f>
        <v>150</v>
      </c>
      <c r="D424" s="55">
        <f t="shared" si="18"/>
        <v>881522.5073896166</v>
      </c>
      <c r="F424" s="51">
        <f t="shared" si="19"/>
        <v>0</v>
      </c>
    </row>
    <row r="425" spans="1:7" ht="15" customHeight="1">
      <c r="A425" s="56">
        <f>DATE(YEAR(A421),MONTH(A421)+1,$D$4)</f>
        <v>43018</v>
      </c>
      <c r="B425" s="3" t="str">
        <f t="shared" si="20"/>
        <v>Debit Order / Payment</v>
      </c>
      <c r="C425" s="34">
        <f>-$B$6-C423-C424</f>
        <v>-13357.895825866375</v>
      </c>
      <c r="D425" s="55">
        <f t="shared" si="18"/>
        <v>868164.6115637502</v>
      </c>
      <c r="F425" s="51">
        <f t="shared" si="19"/>
        <v>9</v>
      </c>
      <c r="G425" s="3">
        <f>COUNTIF($B$9:B425,B425)</f>
        <v>104</v>
      </c>
    </row>
    <row r="426" spans="1:6" ht="15" customHeight="1">
      <c r="A426" s="56">
        <f>DATE(YEAR(A422),MONTH(A422)+2,1-1)</f>
        <v>43039</v>
      </c>
      <c r="B426" s="3" t="str">
        <f t="shared" si="20"/>
        <v>Interest</v>
      </c>
      <c r="C426" s="34">
        <f>(D422*$B$5/365*F423)+(D423*$B$5/365*F424)+(D424*$B$5/365*F425)+(D425*$B$5/365*F426)</f>
        <v>11114.996678110241</v>
      </c>
      <c r="D426" s="55">
        <f t="shared" si="18"/>
        <v>879279.6082418604</v>
      </c>
      <c r="F426" s="51">
        <f t="shared" si="19"/>
        <v>21</v>
      </c>
    </row>
    <row r="427" spans="1:6" ht="15" customHeight="1">
      <c r="A427" s="56">
        <f>DATE(YEAR(A423),MONTH(A423)+1,1)</f>
        <v>43040</v>
      </c>
      <c r="B427" s="3" t="str">
        <f t="shared" si="20"/>
        <v>Admin Fee</v>
      </c>
      <c r="C427" s="34">
        <f>$G$4</f>
        <v>40</v>
      </c>
      <c r="D427" s="55">
        <f t="shared" si="18"/>
        <v>879319.6082418604</v>
      </c>
      <c r="F427" s="51">
        <f t="shared" si="19"/>
        <v>1</v>
      </c>
    </row>
    <row r="428" spans="1:6" ht="15" customHeight="1">
      <c r="A428" s="56">
        <f>DATE(YEAR(A424),MONTH(A424)+1,1)</f>
        <v>43040</v>
      </c>
      <c r="B428" s="3" t="str">
        <f t="shared" si="20"/>
        <v>Insurance</v>
      </c>
      <c r="C428" s="34">
        <f>$G$3</f>
        <v>150</v>
      </c>
      <c r="D428" s="55">
        <f t="shared" si="18"/>
        <v>879469.6082418604</v>
      </c>
      <c r="F428" s="51">
        <f t="shared" si="19"/>
        <v>0</v>
      </c>
    </row>
    <row r="429" spans="1:7" ht="15" customHeight="1">
      <c r="A429" s="56">
        <f>DATE(YEAR(A425),MONTH(A425)+1,$D$4)</f>
        <v>43049</v>
      </c>
      <c r="B429" s="3" t="str">
        <f t="shared" si="20"/>
        <v>Debit Order / Payment</v>
      </c>
      <c r="C429" s="34">
        <f>-$B$6-C427-C428</f>
        <v>-13357.895825866375</v>
      </c>
      <c r="D429" s="55">
        <f t="shared" si="18"/>
        <v>866111.712415994</v>
      </c>
      <c r="F429" s="51">
        <f t="shared" si="19"/>
        <v>9</v>
      </c>
      <c r="G429" s="3">
        <f>COUNTIF($B$9:B429,B429)</f>
        <v>105</v>
      </c>
    </row>
    <row r="430" spans="1:6" ht="15" customHeight="1">
      <c r="A430" s="56">
        <f>DATE(YEAR(A426),MONTH(A426)+2,1-1)</f>
        <v>43069</v>
      </c>
      <c r="B430" s="3" t="str">
        <f t="shared" si="20"/>
        <v>Interest</v>
      </c>
      <c r="C430" s="34">
        <f>(D426*$B$5/365*F427)+(D427*$B$5/365*F428)+(D428*$B$5/365*F429)+(D429*$B$5/365*F430)</f>
        <v>10732.906985234993</v>
      </c>
      <c r="D430" s="55">
        <f t="shared" si="18"/>
        <v>876844.6194012291</v>
      </c>
      <c r="F430" s="51">
        <f t="shared" si="19"/>
        <v>20</v>
      </c>
    </row>
    <row r="431" spans="1:6" ht="15" customHeight="1">
      <c r="A431" s="56">
        <f>DATE(YEAR(A427),MONTH(A427)+1,1)</f>
        <v>43070</v>
      </c>
      <c r="B431" s="3" t="str">
        <f t="shared" si="20"/>
        <v>Admin Fee</v>
      </c>
      <c r="C431" s="34">
        <f>$G$4</f>
        <v>40</v>
      </c>
      <c r="D431" s="55">
        <f t="shared" si="18"/>
        <v>876884.6194012291</v>
      </c>
      <c r="F431" s="51">
        <f t="shared" si="19"/>
        <v>1</v>
      </c>
    </row>
    <row r="432" spans="1:6" ht="15" customHeight="1">
      <c r="A432" s="56">
        <f>DATE(YEAR(A428),MONTH(A428)+1,1)</f>
        <v>43070</v>
      </c>
      <c r="B432" s="3" t="str">
        <f t="shared" si="20"/>
        <v>Insurance</v>
      </c>
      <c r="C432" s="34">
        <f>$G$3</f>
        <v>150</v>
      </c>
      <c r="D432" s="55">
        <f t="shared" si="18"/>
        <v>877034.6194012291</v>
      </c>
      <c r="F432" s="51">
        <f t="shared" si="19"/>
        <v>0</v>
      </c>
    </row>
    <row r="433" spans="1:7" ht="15" customHeight="1">
      <c r="A433" s="56">
        <f>DATE(YEAR(A429),MONTH(A429)+1,$D$4)</f>
        <v>43079</v>
      </c>
      <c r="B433" s="3" t="str">
        <f t="shared" si="20"/>
        <v>Debit Order / Payment</v>
      </c>
      <c r="C433" s="34">
        <f>-$B$6-C431-C432</f>
        <v>-13357.895825866375</v>
      </c>
      <c r="D433" s="55">
        <f t="shared" si="18"/>
        <v>863676.7235753627</v>
      </c>
      <c r="F433" s="51">
        <f t="shared" si="19"/>
        <v>9</v>
      </c>
      <c r="G433" s="3">
        <f>COUNTIF($B$9:B433,B433)</f>
        <v>106</v>
      </c>
    </row>
    <row r="434" spans="1:6" ht="15" customHeight="1">
      <c r="A434" s="56">
        <f>DATE(YEAR(A430),MONTH(A430)+2,1-1)</f>
        <v>43100</v>
      </c>
      <c r="B434" s="3" t="str">
        <f t="shared" si="20"/>
        <v>Interest</v>
      </c>
      <c r="C434" s="34">
        <f>(D430*$B$5/365*F431)+(D431*$B$5/365*F432)+(D432*$B$5/365*F433)+(D433*$B$5/365*F434)</f>
        <v>11057.822214696538</v>
      </c>
      <c r="D434" s="55">
        <f t="shared" si="18"/>
        <v>874734.5457900593</v>
      </c>
      <c r="F434" s="51">
        <f t="shared" si="19"/>
        <v>21</v>
      </c>
    </row>
    <row r="435" spans="1:6" ht="15" customHeight="1">
      <c r="A435" s="56">
        <f>DATE(YEAR(A431),MONTH(A431)+1,1)</f>
        <v>43101</v>
      </c>
      <c r="B435" s="3" t="str">
        <f t="shared" si="20"/>
        <v>Admin Fee</v>
      </c>
      <c r="C435" s="34">
        <f>$G$4</f>
        <v>40</v>
      </c>
      <c r="D435" s="55">
        <f t="shared" si="18"/>
        <v>874774.5457900593</v>
      </c>
      <c r="F435" s="51">
        <f t="shared" si="19"/>
        <v>1</v>
      </c>
    </row>
    <row r="436" spans="1:6" ht="15" customHeight="1">
      <c r="A436" s="56">
        <f>DATE(YEAR(A432),MONTH(A432)+1,1)</f>
        <v>43101</v>
      </c>
      <c r="B436" s="3" t="str">
        <f t="shared" si="20"/>
        <v>Insurance</v>
      </c>
      <c r="C436" s="34">
        <f>$G$3</f>
        <v>150</v>
      </c>
      <c r="D436" s="55">
        <f t="shared" si="18"/>
        <v>874924.5457900593</v>
      </c>
      <c r="F436" s="51">
        <f t="shared" si="19"/>
        <v>0</v>
      </c>
    </row>
    <row r="437" spans="1:7" ht="15" customHeight="1">
      <c r="A437" s="56">
        <f>DATE(YEAR(A433),MONTH(A433)+1,$D$4)</f>
        <v>43110</v>
      </c>
      <c r="B437" s="3" t="str">
        <f t="shared" si="20"/>
        <v>Debit Order / Payment</v>
      </c>
      <c r="C437" s="34">
        <f>-$B$6-C435-C436</f>
        <v>-13357.895825866375</v>
      </c>
      <c r="D437" s="55">
        <f t="shared" si="18"/>
        <v>861566.6499641929</v>
      </c>
      <c r="F437" s="51">
        <f t="shared" si="19"/>
        <v>9</v>
      </c>
      <c r="G437" s="3">
        <f>COUNTIF($B$9:B437,B437)</f>
        <v>107</v>
      </c>
    </row>
    <row r="438" spans="1:6" ht="15" customHeight="1">
      <c r="A438" s="56">
        <f>DATE(YEAR(A434),MONTH(A434)+2,1-1)</f>
        <v>43131</v>
      </c>
      <c r="B438" s="3" t="str">
        <f t="shared" si="20"/>
        <v>Interest</v>
      </c>
      <c r="C438" s="34">
        <f>(D434*$B$5/365*F435)+(D435*$B$5/365*F436)+(D436*$B$5/365*F437)+(D437*$B$5/365*F438)</f>
        <v>11030.940454992593</v>
      </c>
      <c r="D438" s="55">
        <f t="shared" si="18"/>
        <v>872597.5904191855</v>
      </c>
      <c r="F438" s="51">
        <f t="shared" si="19"/>
        <v>21</v>
      </c>
    </row>
    <row r="439" spans="1:6" ht="15" customHeight="1">
      <c r="A439" s="56">
        <f>DATE(YEAR(A435),MONTH(A435)+1,1)</f>
        <v>43132</v>
      </c>
      <c r="B439" s="3" t="str">
        <f t="shared" si="20"/>
        <v>Admin Fee</v>
      </c>
      <c r="C439" s="34">
        <f>$G$4</f>
        <v>40</v>
      </c>
      <c r="D439" s="55">
        <f t="shared" si="18"/>
        <v>872637.5904191855</v>
      </c>
      <c r="F439" s="51">
        <f t="shared" si="19"/>
        <v>1</v>
      </c>
    </row>
    <row r="440" spans="1:6" ht="15" customHeight="1">
      <c r="A440" s="56">
        <f>DATE(YEAR(A436),MONTH(A436)+1,1)</f>
        <v>43132</v>
      </c>
      <c r="B440" s="3" t="str">
        <f t="shared" si="20"/>
        <v>Insurance</v>
      </c>
      <c r="C440" s="34">
        <f>$G$3</f>
        <v>150</v>
      </c>
      <c r="D440" s="55">
        <f t="shared" si="18"/>
        <v>872787.5904191855</v>
      </c>
      <c r="F440" s="51">
        <f t="shared" si="19"/>
        <v>0</v>
      </c>
    </row>
    <row r="441" spans="1:7" ht="15" customHeight="1">
      <c r="A441" s="56">
        <f>DATE(YEAR(A437),MONTH(A437)+1,$D$4)</f>
        <v>43141</v>
      </c>
      <c r="B441" s="3" t="str">
        <f t="shared" si="20"/>
        <v>Debit Order / Payment</v>
      </c>
      <c r="C441" s="34">
        <f>-$B$6-C439-C440</f>
        <v>-13357.895825866375</v>
      </c>
      <c r="D441" s="55">
        <f t="shared" si="18"/>
        <v>859429.6945933191</v>
      </c>
      <c r="F441" s="51">
        <f t="shared" si="19"/>
        <v>9</v>
      </c>
      <c r="G441" s="3">
        <f>COUNTIF($B$9:B441,B441)</f>
        <v>108</v>
      </c>
    </row>
    <row r="442" spans="1:6" ht="15" customHeight="1">
      <c r="A442" s="56">
        <f>DATE(YEAR(A438),MONTH(A438)+2,1-1)</f>
        <v>43159</v>
      </c>
      <c r="B442" s="3" t="str">
        <f t="shared" si="20"/>
        <v>Interest</v>
      </c>
      <c r="C442" s="34">
        <f>(D438*$B$5/365*F439)+(D439*$B$5/365*F440)+(D440*$B$5/365*F441)+(D441*$B$5/365*F442)</f>
        <v>9944.145372686959</v>
      </c>
      <c r="D442" s="55">
        <f t="shared" si="18"/>
        <v>869373.839966006</v>
      </c>
      <c r="F442" s="51">
        <f t="shared" si="19"/>
        <v>18</v>
      </c>
    </row>
    <row r="443" spans="1:6" ht="15" customHeight="1">
      <c r="A443" s="56">
        <f>DATE(YEAR(A439),MONTH(A439)+1,1)</f>
        <v>43160</v>
      </c>
      <c r="B443" s="3" t="str">
        <f t="shared" si="20"/>
        <v>Admin Fee</v>
      </c>
      <c r="C443" s="34">
        <f>$G$4</f>
        <v>40</v>
      </c>
      <c r="D443" s="55">
        <f t="shared" si="18"/>
        <v>869413.839966006</v>
      </c>
      <c r="F443" s="51">
        <f t="shared" si="19"/>
        <v>1</v>
      </c>
    </row>
    <row r="444" spans="1:6" ht="15" customHeight="1">
      <c r="A444" s="56">
        <f>DATE(YEAR(A440),MONTH(A440)+1,1)</f>
        <v>43160</v>
      </c>
      <c r="B444" s="3" t="str">
        <f t="shared" si="20"/>
        <v>Insurance</v>
      </c>
      <c r="C444" s="34">
        <f>$G$3</f>
        <v>150</v>
      </c>
      <c r="D444" s="55">
        <f t="shared" si="18"/>
        <v>869563.839966006</v>
      </c>
      <c r="F444" s="51">
        <f t="shared" si="19"/>
        <v>0</v>
      </c>
    </row>
    <row r="445" spans="1:7" ht="15" customHeight="1">
      <c r="A445" s="56">
        <f>DATE(YEAR(A441),MONTH(A441)+1,$D$4)</f>
        <v>43169</v>
      </c>
      <c r="B445" s="3" t="str">
        <f t="shared" si="20"/>
        <v>Debit Order / Payment</v>
      </c>
      <c r="C445" s="34">
        <f>-$B$6-C443-C444</f>
        <v>-13357.895825866375</v>
      </c>
      <c r="D445" s="55">
        <f t="shared" si="18"/>
        <v>856205.9441401396</v>
      </c>
      <c r="F445" s="51">
        <f t="shared" si="19"/>
        <v>9</v>
      </c>
      <c r="G445" s="3">
        <f>COUNTIF($B$9:B445,B445)</f>
        <v>109</v>
      </c>
    </row>
    <row r="446" spans="1:6" ht="15" customHeight="1">
      <c r="A446" s="56">
        <f>DATE(YEAR(A442),MONTH(A442)+2,1-1)</f>
        <v>43190</v>
      </c>
      <c r="B446" s="3" t="str">
        <f t="shared" si="20"/>
        <v>Interest</v>
      </c>
      <c r="C446" s="34">
        <f>(D442*$B$5/365*F443)+(D443*$B$5/365*F444)+(D444*$B$5/365*F445)+(D445*$B$5/365*F446)</f>
        <v>10962.646531480681</v>
      </c>
      <c r="D446" s="55">
        <f t="shared" si="18"/>
        <v>867168.5906716203</v>
      </c>
      <c r="F446" s="51">
        <f t="shared" si="19"/>
        <v>21</v>
      </c>
    </row>
    <row r="447" spans="1:6" ht="15" customHeight="1">
      <c r="A447" s="56">
        <f>DATE(YEAR(A443),MONTH(A443)+1,1)</f>
        <v>43191</v>
      </c>
      <c r="B447" s="3" t="str">
        <f t="shared" si="20"/>
        <v>Admin Fee</v>
      </c>
      <c r="C447" s="34">
        <f>$G$4</f>
        <v>40</v>
      </c>
      <c r="D447" s="55">
        <f t="shared" si="18"/>
        <v>867208.5906716203</v>
      </c>
      <c r="F447" s="51">
        <f t="shared" si="19"/>
        <v>1</v>
      </c>
    </row>
    <row r="448" spans="1:6" ht="15" customHeight="1">
      <c r="A448" s="56">
        <f>DATE(YEAR(A444),MONTH(A444)+1,1)</f>
        <v>43191</v>
      </c>
      <c r="B448" s="3" t="str">
        <f t="shared" si="20"/>
        <v>Insurance</v>
      </c>
      <c r="C448" s="34">
        <f>$G$3</f>
        <v>150</v>
      </c>
      <c r="D448" s="55">
        <f t="shared" si="18"/>
        <v>867358.5906716203</v>
      </c>
      <c r="F448" s="51">
        <f t="shared" si="19"/>
        <v>0</v>
      </c>
    </row>
    <row r="449" spans="1:7" ht="15" customHeight="1">
      <c r="A449" s="56">
        <f>DATE(YEAR(A445),MONTH(A445)+1,$D$4)</f>
        <v>43200</v>
      </c>
      <c r="B449" s="3" t="str">
        <f t="shared" si="20"/>
        <v>Debit Order / Payment</v>
      </c>
      <c r="C449" s="34">
        <f>-$B$6-C447-C448</f>
        <v>-13357.895825866375</v>
      </c>
      <c r="D449" s="55">
        <f t="shared" si="18"/>
        <v>854000.694845754</v>
      </c>
      <c r="F449" s="51">
        <f t="shared" si="19"/>
        <v>9</v>
      </c>
      <c r="G449" s="3">
        <f>COUNTIF($B$9:B449,B449)</f>
        <v>110</v>
      </c>
    </row>
    <row r="450" spans="1:6" ht="15" customHeight="1">
      <c r="A450" s="56">
        <f>DATE(YEAR(A446),MONTH(A446)+2,1-1)</f>
        <v>43220</v>
      </c>
      <c r="B450" s="3" t="str">
        <f t="shared" si="20"/>
        <v>Interest</v>
      </c>
      <c r="C450" s="34">
        <f>(D446*$B$5/365*F447)+(D447*$B$5/365*F448)+(D448*$B$5/365*F449)+(D449*$B$5/365*F450)</f>
        <v>10583.593069985458</v>
      </c>
      <c r="D450" s="55">
        <f t="shared" si="18"/>
        <v>864584.2879157395</v>
      </c>
      <c r="F450" s="51">
        <f t="shared" si="19"/>
        <v>20</v>
      </c>
    </row>
    <row r="451" spans="1:6" ht="15" customHeight="1">
      <c r="A451" s="56">
        <f>DATE(YEAR(A447),MONTH(A447)+1,1)</f>
        <v>43221</v>
      </c>
      <c r="B451" s="3" t="str">
        <f t="shared" si="20"/>
        <v>Admin Fee</v>
      </c>
      <c r="C451" s="34">
        <f>$G$4</f>
        <v>40</v>
      </c>
      <c r="D451" s="55">
        <f t="shared" si="18"/>
        <v>864624.2879157395</v>
      </c>
      <c r="F451" s="51">
        <f t="shared" si="19"/>
        <v>1</v>
      </c>
    </row>
    <row r="452" spans="1:6" ht="15" customHeight="1">
      <c r="A452" s="56">
        <f>DATE(YEAR(A448),MONTH(A448)+1,1)</f>
        <v>43221</v>
      </c>
      <c r="B452" s="3" t="str">
        <f t="shared" si="20"/>
        <v>Insurance</v>
      </c>
      <c r="C452" s="34">
        <f>$G$3</f>
        <v>150</v>
      </c>
      <c r="D452" s="55">
        <f t="shared" si="18"/>
        <v>864774.2879157395</v>
      </c>
      <c r="F452" s="51">
        <f t="shared" si="19"/>
        <v>0</v>
      </c>
    </row>
    <row r="453" spans="1:7" ht="15" customHeight="1">
      <c r="A453" s="56">
        <f>DATE(YEAR(A449),MONTH(A449)+1,$D$4)</f>
        <v>43230</v>
      </c>
      <c r="B453" s="3" t="str">
        <f t="shared" si="20"/>
        <v>Debit Order / Payment</v>
      </c>
      <c r="C453" s="34">
        <f>-$B$6-C451-C452</f>
        <v>-13357.895825866375</v>
      </c>
      <c r="D453" s="55">
        <f t="shared" si="18"/>
        <v>851416.3920898731</v>
      </c>
      <c r="F453" s="51">
        <f t="shared" si="19"/>
        <v>9</v>
      </c>
      <c r="G453" s="3">
        <f>COUNTIF($B$9:B453,B453)</f>
        <v>111</v>
      </c>
    </row>
    <row r="454" spans="1:6" ht="15" customHeight="1">
      <c r="A454" s="56">
        <f>DATE(YEAR(A450),MONTH(A450)+2,1-1)</f>
        <v>43251</v>
      </c>
      <c r="B454" s="3" t="str">
        <f t="shared" si="20"/>
        <v>Interest</v>
      </c>
      <c r="C454" s="34">
        <f>(D450*$B$5/365*F451)+(D451*$B$5/365*F452)+(D452*$B$5/365*F453)+(D453*$B$5/365*F454)</f>
        <v>10901.628950566328</v>
      </c>
      <c r="D454" s="55">
        <f t="shared" si="18"/>
        <v>862318.0210404394</v>
      </c>
      <c r="F454" s="51">
        <f t="shared" si="19"/>
        <v>21</v>
      </c>
    </row>
    <row r="455" spans="1:6" ht="15" customHeight="1">
      <c r="A455" s="56">
        <f>DATE(YEAR(A451),MONTH(A451)+1,1)</f>
        <v>43252</v>
      </c>
      <c r="B455" s="3" t="str">
        <f t="shared" si="20"/>
        <v>Admin Fee</v>
      </c>
      <c r="C455" s="34">
        <f>$G$4</f>
        <v>40</v>
      </c>
      <c r="D455" s="55">
        <f t="shared" si="18"/>
        <v>862358.0210404394</v>
      </c>
      <c r="F455" s="51">
        <f t="shared" si="19"/>
        <v>1</v>
      </c>
    </row>
    <row r="456" spans="1:6" ht="15" customHeight="1">
      <c r="A456" s="56">
        <f>DATE(YEAR(A452),MONTH(A452)+1,1)</f>
        <v>43252</v>
      </c>
      <c r="B456" s="3" t="str">
        <f t="shared" si="20"/>
        <v>Insurance</v>
      </c>
      <c r="C456" s="34">
        <f>$G$3</f>
        <v>150</v>
      </c>
      <c r="D456" s="55">
        <f t="shared" si="18"/>
        <v>862508.0210404394</v>
      </c>
      <c r="F456" s="51">
        <f t="shared" si="19"/>
        <v>0</v>
      </c>
    </row>
    <row r="457" spans="1:7" ht="15" customHeight="1">
      <c r="A457" s="56">
        <f>DATE(YEAR(A453),MONTH(A453)+1,$D$4)</f>
        <v>43261</v>
      </c>
      <c r="B457" s="3" t="str">
        <f t="shared" si="20"/>
        <v>Debit Order / Payment</v>
      </c>
      <c r="C457" s="34">
        <f>-$B$6-C455-C456</f>
        <v>-13357.895825866375</v>
      </c>
      <c r="D457" s="55">
        <f t="shared" si="18"/>
        <v>849150.125214573</v>
      </c>
      <c r="F457" s="51">
        <f t="shared" si="19"/>
        <v>9</v>
      </c>
      <c r="G457" s="3">
        <f>COUNTIF($B$9:B457,B457)</f>
        <v>112</v>
      </c>
    </row>
    <row r="458" spans="1:6" ht="15" customHeight="1">
      <c r="A458" s="56">
        <f>DATE(YEAR(A454),MONTH(A454)+2,1-1)</f>
        <v>43281</v>
      </c>
      <c r="B458" s="3" t="str">
        <f t="shared" si="20"/>
        <v>Interest</v>
      </c>
      <c r="C458" s="34">
        <f>(D454*$B$5/365*F455)+(D455*$B$5/365*F456)+(D456*$B$5/365*F457)+(D457*$B$5/365*F458)</f>
        <v>10523.791526587336</v>
      </c>
      <c r="D458" s="55">
        <f aca="true" t="shared" si="21" ref="D458:D521">D457+C458</f>
        <v>859673.9167411603</v>
      </c>
      <c r="F458" s="51">
        <f aca="true" t="shared" si="22" ref="F458:F521">A458-A457</f>
        <v>20</v>
      </c>
    </row>
    <row r="459" spans="1:6" ht="15" customHeight="1">
      <c r="A459" s="56">
        <f>DATE(YEAR(A455),MONTH(A455)+1,1)</f>
        <v>43282</v>
      </c>
      <c r="B459" s="3" t="str">
        <f t="shared" si="20"/>
        <v>Admin Fee</v>
      </c>
      <c r="C459" s="34">
        <f>$G$4</f>
        <v>40</v>
      </c>
      <c r="D459" s="55">
        <f t="shared" si="21"/>
        <v>859713.9167411603</v>
      </c>
      <c r="F459" s="51">
        <f t="shared" si="22"/>
        <v>1</v>
      </c>
    </row>
    <row r="460" spans="1:6" ht="15" customHeight="1">
      <c r="A460" s="56">
        <f>DATE(YEAR(A456),MONTH(A456)+1,1)</f>
        <v>43282</v>
      </c>
      <c r="B460" s="3" t="str">
        <f t="shared" si="20"/>
        <v>Insurance</v>
      </c>
      <c r="C460" s="34">
        <f>$G$3</f>
        <v>150</v>
      </c>
      <c r="D460" s="55">
        <f t="shared" si="21"/>
        <v>859863.9167411603</v>
      </c>
      <c r="F460" s="51">
        <f t="shared" si="22"/>
        <v>0</v>
      </c>
    </row>
    <row r="461" spans="1:7" ht="15" customHeight="1">
      <c r="A461" s="56">
        <f>DATE(YEAR(A457),MONTH(A457)+1,$D$4)</f>
        <v>43291</v>
      </c>
      <c r="B461" s="3" t="str">
        <f t="shared" si="20"/>
        <v>Debit Order / Payment</v>
      </c>
      <c r="C461" s="34">
        <f>-$B$6-C459-C460</f>
        <v>-13357.895825866375</v>
      </c>
      <c r="D461" s="55">
        <f t="shared" si="21"/>
        <v>846506.020915294</v>
      </c>
      <c r="F461" s="51">
        <f t="shared" si="22"/>
        <v>9</v>
      </c>
      <c r="G461" s="3">
        <f>COUNTIF($B$9:B461,B461)</f>
        <v>113</v>
      </c>
    </row>
    <row r="462" spans="1:6" ht="15" customHeight="1">
      <c r="A462" s="56">
        <f>DATE(YEAR(A458),MONTH(A458)+2,1-1)</f>
        <v>43312</v>
      </c>
      <c r="B462" s="3" t="str">
        <f t="shared" si="20"/>
        <v>Interest</v>
      </c>
      <c r="C462" s="34">
        <f>(D458*$B$5/365*F459)+(D459*$B$5/365*F460)+(D460*$B$5/365*F461)+(D461*$B$5/365*F462)</f>
        <v>10839.07216710936</v>
      </c>
      <c r="D462" s="55">
        <f t="shared" si="21"/>
        <v>857345.0930824033</v>
      </c>
      <c r="F462" s="51">
        <f t="shared" si="22"/>
        <v>21</v>
      </c>
    </row>
    <row r="463" spans="1:6" ht="15" customHeight="1">
      <c r="A463" s="56">
        <f>DATE(YEAR(A459),MONTH(A459)+1,1)</f>
        <v>43313</v>
      </c>
      <c r="B463" s="3" t="str">
        <f aca="true" t="shared" si="23" ref="B463:B526">B459</f>
        <v>Admin Fee</v>
      </c>
      <c r="C463" s="34">
        <f>$G$4</f>
        <v>40</v>
      </c>
      <c r="D463" s="55">
        <f t="shared" si="21"/>
        <v>857385.0930824033</v>
      </c>
      <c r="F463" s="51">
        <f t="shared" si="22"/>
        <v>1</v>
      </c>
    </row>
    <row r="464" spans="1:6" ht="15" customHeight="1">
      <c r="A464" s="56">
        <f>DATE(YEAR(A460),MONTH(A460)+1,1)</f>
        <v>43313</v>
      </c>
      <c r="B464" s="3" t="str">
        <f t="shared" si="23"/>
        <v>Insurance</v>
      </c>
      <c r="C464" s="34">
        <f>$G$3</f>
        <v>150</v>
      </c>
      <c r="D464" s="55">
        <f t="shared" si="21"/>
        <v>857535.0930824033</v>
      </c>
      <c r="F464" s="51">
        <f t="shared" si="22"/>
        <v>0</v>
      </c>
    </row>
    <row r="465" spans="1:7" ht="15" customHeight="1">
      <c r="A465" s="56">
        <f>DATE(YEAR(A461),MONTH(A461)+1,$D$4)</f>
        <v>43322</v>
      </c>
      <c r="B465" s="3" t="str">
        <f t="shared" si="23"/>
        <v>Debit Order / Payment</v>
      </c>
      <c r="C465" s="34">
        <f>-$B$6-C463-C464</f>
        <v>-13357.895825866375</v>
      </c>
      <c r="D465" s="55">
        <f t="shared" si="21"/>
        <v>844177.1972565369</v>
      </c>
      <c r="F465" s="51">
        <f t="shared" si="22"/>
        <v>9</v>
      </c>
      <c r="G465" s="3">
        <f>COUNTIF($B$9:B465,B465)</f>
        <v>114</v>
      </c>
    </row>
    <row r="466" spans="1:6" ht="15" customHeight="1">
      <c r="A466" s="56">
        <f>DATE(YEAR(A462),MONTH(A462)+2,1-1)</f>
        <v>43343</v>
      </c>
      <c r="B466" s="3" t="str">
        <f t="shared" si="23"/>
        <v>Interest</v>
      </c>
      <c r="C466" s="34">
        <f>(D462*$B$5/365*F463)+(D463*$B$5/365*F464)+(D464*$B$5/365*F465)+(D465*$B$5/365*F466)</f>
        <v>10809.403591730674</v>
      </c>
      <c r="D466" s="55">
        <f t="shared" si="21"/>
        <v>854986.6008482676</v>
      </c>
      <c r="F466" s="51">
        <f t="shared" si="22"/>
        <v>21</v>
      </c>
    </row>
    <row r="467" spans="1:6" ht="15" customHeight="1">
      <c r="A467" s="56">
        <f>DATE(YEAR(A463),MONTH(A463)+1,1)</f>
        <v>43344</v>
      </c>
      <c r="B467" s="3" t="str">
        <f t="shared" si="23"/>
        <v>Admin Fee</v>
      </c>
      <c r="C467" s="34">
        <f>$G$4</f>
        <v>40</v>
      </c>
      <c r="D467" s="55">
        <f t="shared" si="21"/>
        <v>855026.6008482676</v>
      </c>
      <c r="F467" s="51">
        <f t="shared" si="22"/>
        <v>1</v>
      </c>
    </row>
    <row r="468" spans="1:6" ht="15" customHeight="1">
      <c r="A468" s="56">
        <f>DATE(YEAR(A464),MONTH(A464)+1,1)</f>
        <v>43344</v>
      </c>
      <c r="B468" s="3" t="str">
        <f t="shared" si="23"/>
        <v>Insurance</v>
      </c>
      <c r="C468" s="34">
        <f>$G$3</f>
        <v>150</v>
      </c>
      <c r="D468" s="55">
        <f t="shared" si="21"/>
        <v>855176.6008482676</v>
      </c>
      <c r="F468" s="51">
        <f t="shared" si="22"/>
        <v>0</v>
      </c>
    </row>
    <row r="469" spans="1:7" ht="15" customHeight="1">
      <c r="A469" s="56">
        <f>DATE(YEAR(A465),MONTH(A465)+1,$D$4)</f>
        <v>43353</v>
      </c>
      <c r="B469" s="3" t="str">
        <f t="shared" si="23"/>
        <v>Debit Order / Payment</v>
      </c>
      <c r="C469" s="34">
        <f>-$B$6-C467-C468</f>
        <v>-13357.895825866375</v>
      </c>
      <c r="D469" s="55">
        <f t="shared" si="21"/>
        <v>841818.7050224012</v>
      </c>
      <c r="F469" s="51">
        <f t="shared" si="22"/>
        <v>9</v>
      </c>
      <c r="G469" s="3">
        <f>COUNTIF($B$9:B469,B469)</f>
        <v>115</v>
      </c>
    </row>
    <row r="470" spans="1:6" ht="15" customHeight="1">
      <c r="A470" s="56">
        <f>DATE(YEAR(A466),MONTH(A466)+2,1-1)</f>
        <v>43373</v>
      </c>
      <c r="B470" s="3" t="str">
        <f t="shared" si="23"/>
        <v>Interest</v>
      </c>
      <c r="C470" s="34">
        <f>(D466*$B$5/365*F467)+(D467*$B$5/365*F468)+(D468*$B$5/365*F469)+(D469*$B$5/365*F470)</f>
        <v>10433.404154355081</v>
      </c>
      <c r="D470" s="55">
        <f t="shared" si="21"/>
        <v>852252.1091767562</v>
      </c>
      <c r="F470" s="51">
        <f t="shared" si="22"/>
        <v>20</v>
      </c>
    </row>
    <row r="471" spans="1:6" ht="15" customHeight="1">
      <c r="A471" s="56">
        <f>DATE(YEAR(A467),MONTH(A467)+1,1)</f>
        <v>43374</v>
      </c>
      <c r="B471" s="3" t="str">
        <f t="shared" si="23"/>
        <v>Admin Fee</v>
      </c>
      <c r="C471" s="34">
        <f>$G$4</f>
        <v>40</v>
      </c>
      <c r="D471" s="55">
        <f t="shared" si="21"/>
        <v>852292.1091767562</v>
      </c>
      <c r="F471" s="51">
        <f t="shared" si="22"/>
        <v>1</v>
      </c>
    </row>
    <row r="472" spans="1:6" ht="15" customHeight="1">
      <c r="A472" s="56">
        <f>DATE(YEAR(A468),MONTH(A468)+1,1)</f>
        <v>43374</v>
      </c>
      <c r="B472" s="3" t="str">
        <f t="shared" si="23"/>
        <v>Insurance</v>
      </c>
      <c r="C472" s="34">
        <f>$G$3</f>
        <v>150</v>
      </c>
      <c r="D472" s="55">
        <f t="shared" si="21"/>
        <v>852442.1091767562</v>
      </c>
      <c r="F472" s="51">
        <f t="shared" si="22"/>
        <v>0</v>
      </c>
    </row>
    <row r="473" spans="1:7" ht="15" customHeight="1">
      <c r="A473" s="56">
        <f>DATE(YEAR(A469),MONTH(A469)+1,$D$4)</f>
        <v>43383</v>
      </c>
      <c r="B473" s="3" t="str">
        <f t="shared" si="23"/>
        <v>Debit Order / Payment</v>
      </c>
      <c r="C473" s="34">
        <f>-$B$6-C471-C472</f>
        <v>-13357.895825866375</v>
      </c>
      <c r="D473" s="55">
        <f t="shared" si="21"/>
        <v>839084.2133508899</v>
      </c>
      <c r="F473" s="51">
        <f t="shared" si="22"/>
        <v>9</v>
      </c>
      <c r="G473" s="3">
        <f>COUNTIF($B$9:B473,B473)</f>
        <v>116</v>
      </c>
    </row>
    <row r="474" spans="1:6" ht="15" customHeight="1">
      <c r="A474" s="56">
        <f>DATE(YEAR(A470),MONTH(A470)+2,1-1)</f>
        <v>43404</v>
      </c>
      <c r="B474" s="3" t="str">
        <f t="shared" si="23"/>
        <v>Interest</v>
      </c>
      <c r="C474" s="34">
        <f>(D470*$B$5/365*F471)+(D471*$B$5/365*F472)+(D472*$B$5/365*F473)+(D473*$B$5/365*F474)</f>
        <v>10744.520372110786</v>
      </c>
      <c r="D474" s="55">
        <f t="shared" si="21"/>
        <v>849828.7337230006</v>
      </c>
      <c r="F474" s="51">
        <f t="shared" si="22"/>
        <v>21</v>
      </c>
    </row>
    <row r="475" spans="1:6" ht="15" customHeight="1">
      <c r="A475" s="56">
        <f>DATE(YEAR(A471),MONTH(A471)+1,1)</f>
        <v>43405</v>
      </c>
      <c r="B475" s="3" t="str">
        <f t="shared" si="23"/>
        <v>Admin Fee</v>
      </c>
      <c r="C475" s="34">
        <f>$G$4</f>
        <v>40</v>
      </c>
      <c r="D475" s="55">
        <f t="shared" si="21"/>
        <v>849868.7337230006</v>
      </c>
      <c r="F475" s="51">
        <f t="shared" si="22"/>
        <v>1</v>
      </c>
    </row>
    <row r="476" spans="1:6" ht="15" customHeight="1">
      <c r="A476" s="56">
        <f>DATE(YEAR(A472),MONTH(A472)+1,1)</f>
        <v>43405</v>
      </c>
      <c r="B476" s="3" t="str">
        <f t="shared" si="23"/>
        <v>Insurance</v>
      </c>
      <c r="C476" s="34">
        <f>$G$3</f>
        <v>150</v>
      </c>
      <c r="D476" s="55">
        <f t="shared" si="21"/>
        <v>850018.7337230006</v>
      </c>
      <c r="F476" s="51">
        <f t="shared" si="22"/>
        <v>0</v>
      </c>
    </row>
    <row r="477" spans="1:7" ht="15" customHeight="1">
      <c r="A477" s="56">
        <f>DATE(YEAR(A473),MONTH(A473)+1,$D$4)</f>
        <v>43414</v>
      </c>
      <c r="B477" s="3" t="str">
        <f t="shared" si="23"/>
        <v>Debit Order / Payment</v>
      </c>
      <c r="C477" s="34">
        <f>-$B$6-C475-C476</f>
        <v>-13357.895825866375</v>
      </c>
      <c r="D477" s="55">
        <f t="shared" si="21"/>
        <v>836660.8378971342</v>
      </c>
      <c r="F477" s="51">
        <f t="shared" si="22"/>
        <v>9</v>
      </c>
      <c r="G477" s="3">
        <f>COUNTIF($B$9:B477,B477)</f>
        <v>117</v>
      </c>
    </row>
    <row r="478" spans="1:6" ht="15" customHeight="1">
      <c r="A478" s="56">
        <f>DATE(YEAR(A474),MONTH(A474)+2,1-1)</f>
        <v>43434</v>
      </c>
      <c r="B478" s="3" t="str">
        <f t="shared" si="23"/>
        <v>Interest</v>
      </c>
      <c r="C478" s="34">
        <f>(D474*$B$5/365*F475)+(D475*$B$5/365*F476)+(D476*$B$5/365*F477)+(D477*$B$5/365*F478)</f>
        <v>10369.814011714805</v>
      </c>
      <c r="D478" s="55">
        <f t="shared" si="21"/>
        <v>847030.651908849</v>
      </c>
      <c r="F478" s="51">
        <f t="shared" si="22"/>
        <v>20</v>
      </c>
    </row>
    <row r="479" spans="1:6" ht="15" customHeight="1">
      <c r="A479" s="56">
        <f>DATE(YEAR(A475),MONTH(A475)+1,1)</f>
        <v>43435</v>
      </c>
      <c r="B479" s="3" t="str">
        <f t="shared" si="23"/>
        <v>Admin Fee</v>
      </c>
      <c r="C479" s="34">
        <f>$G$4</f>
        <v>40</v>
      </c>
      <c r="D479" s="55">
        <f t="shared" si="21"/>
        <v>847070.651908849</v>
      </c>
      <c r="F479" s="51">
        <f t="shared" si="22"/>
        <v>1</v>
      </c>
    </row>
    <row r="480" spans="1:6" ht="15" customHeight="1">
      <c r="A480" s="56">
        <f>DATE(YEAR(A476),MONTH(A476)+1,1)</f>
        <v>43435</v>
      </c>
      <c r="B480" s="3" t="str">
        <f t="shared" si="23"/>
        <v>Insurance</v>
      </c>
      <c r="C480" s="34">
        <f>$G$3</f>
        <v>150</v>
      </c>
      <c r="D480" s="55">
        <f t="shared" si="21"/>
        <v>847220.651908849</v>
      </c>
      <c r="F480" s="51">
        <f t="shared" si="22"/>
        <v>0</v>
      </c>
    </row>
    <row r="481" spans="1:7" ht="15" customHeight="1">
      <c r="A481" s="56">
        <f>DATE(YEAR(A477),MONTH(A477)+1,$D$4)</f>
        <v>43444</v>
      </c>
      <c r="B481" s="3" t="str">
        <f t="shared" si="23"/>
        <v>Debit Order / Payment</v>
      </c>
      <c r="C481" s="34">
        <f>-$B$6-C479-C480</f>
        <v>-13357.895825866375</v>
      </c>
      <c r="D481" s="55">
        <f t="shared" si="21"/>
        <v>833862.7560829826</v>
      </c>
      <c r="F481" s="51">
        <f t="shared" si="22"/>
        <v>9</v>
      </c>
      <c r="G481" s="3">
        <f>COUNTIF($B$9:B481,B481)</f>
        <v>118</v>
      </c>
    </row>
    <row r="482" spans="1:6" ht="15" customHeight="1">
      <c r="A482" s="56">
        <f>DATE(YEAR(A478),MONTH(A478)+2,1-1)</f>
        <v>43465</v>
      </c>
      <c r="B482" s="3" t="str">
        <f t="shared" si="23"/>
        <v>Interest</v>
      </c>
      <c r="C482" s="34">
        <f>(D478*$B$5/365*F479)+(D479*$B$5/365*F480)+(D480*$B$5/365*F481)+(D481*$B$5/365*F482)</f>
        <v>10678.000437053888</v>
      </c>
      <c r="D482" s="55">
        <f t="shared" si="21"/>
        <v>844540.7565200365</v>
      </c>
      <c r="F482" s="51">
        <f t="shared" si="22"/>
        <v>21</v>
      </c>
    </row>
    <row r="483" spans="1:6" ht="15" customHeight="1">
      <c r="A483" s="56">
        <f>DATE(YEAR(A479),MONTH(A479)+1,1)</f>
        <v>43466</v>
      </c>
      <c r="B483" s="3" t="str">
        <f t="shared" si="23"/>
        <v>Admin Fee</v>
      </c>
      <c r="C483" s="34">
        <f>$G$4</f>
        <v>40</v>
      </c>
      <c r="D483" s="55">
        <f t="shared" si="21"/>
        <v>844580.7565200365</v>
      </c>
      <c r="F483" s="51">
        <f t="shared" si="22"/>
        <v>1</v>
      </c>
    </row>
    <row r="484" spans="1:6" ht="15" customHeight="1">
      <c r="A484" s="56">
        <f>DATE(YEAR(A480),MONTH(A480)+1,1)</f>
        <v>43466</v>
      </c>
      <c r="B484" s="3" t="str">
        <f t="shared" si="23"/>
        <v>Insurance</v>
      </c>
      <c r="C484" s="34">
        <f>$G$3</f>
        <v>150</v>
      </c>
      <c r="D484" s="55">
        <f t="shared" si="21"/>
        <v>844730.7565200365</v>
      </c>
      <c r="F484" s="51">
        <f t="shared" si="22"/>
        <v>0</v>
      </c>
    </row>
    <row r="485" spans="1:7" ht="15" customHeight="1">
      <c r="A485" s="56">
        <f>DATE(YEAR(A481),MONTH(A481)+1,$D$4)</f>
        <v>43475</v>
      </c>
      <c r="B485" s="3" t="str">
        <f t="shared" si="23"/>
        <v>Debit Order / Payment</v>
      </c>
      <c r="C485" s="34">
        <f>-$B$6-C483-C484</f>
        <v>-13357.895825866375</v>
      </c>
      <c r="D485" s="55">
        <f t="shared" si="21"/>
        <v>831372.8606941701</v>
      </c>
      <c r="F485" s="51">
        <f t="shared" si="22"/>
        <v>9</v>
      </c>
      <c r="G485" s="3">
        <f>COUNTIF($B$9:B485,B485)</f>
        <v>119</v>
      </c>
    </row>
    <row r="486" spans="1:6" ht="15" customHeight="1">
      <c r="A486" s="56">
        <f>DATE(YEAR(A482),MONTH(A482)+2,1-1)</f>
        <v>43496</v>
      </c>
      <c r="B486" s="3" t="str">
        <f t="shared" si="23"/>
        <v>Interest</v>
      </c>
      <c r="C486" s="34">
        <f>(D482*$B$5/365*F483)+(D483*$B$5/365*F484)+(D484*$B$5/365*F485)+(D485*$B$5/365*F486)</f>
        <v>10646.279851963534</v>
      </c>
      <c r="D486" s="55">
        <f t="shared" si="21"/>
        <v>842019.1405461336</v>
      </c>
      <c r="F486" s="51">
        <f t="shared" si="22"/>
        <v>21</v>
      </c>
    </row>
    <row r="487" spans="1:6" ht="15" customHeight="1">
      <c r="A487" s="56">
        <f>DATE(YEAR(A483),MONTH(A483)+1,1)</f>
        <v>43497</v>
      </c>
      <c r="B487" s="3" t="str">
        <f t="shared" si="23"/>
        <v>Admin Fee</v>
      </c>
      <c r="C487" s="34">
        <f>$G$4</f>
        <v>40</v>
      </c>
      <c r="D487" s="55">
        <f t="shared" si="21"/>
        <v>842059.1405461336</v>
      </c>
      <c r="F487" s="51">
        <f t="shared" si="22"/>
        <v>1</v>
      </c>
    </row>
    <row r="488" spans="1:6" ht="15" customHeight="1">
      <c r="A488" s="56">
        <f>DATE(YEAR(A484),MONTH(A484)+1,1)</f>
        <v>43497</v>
      </c>
      <c r="B488" s="3" t="str">
        <f t="shared" si="23"/>
        <v>Insurance</v>
      </c>
      <c r="C488" s="34">
        <f>$G$3</f>
        <v>150</v>
      </c>
      <c r="D488" s="55">
        <f t="shared" si="21"/>
        <v>842209.1405461336</v>
      </c>
      <c r="F488" s="51">
        <f t="shared" si="22"/>
        <v>0</v>
      </c>
    </row>
    <row r="489" spans="1:7" ht="15" customHeight="1">
      <c r="A489" s="56">
        <f>DATE(YEAR(A485),MONTH(A485)+1,$D$4)</f>
        <v>43506</v>
      </c>
      <c r="B489" s="3" t="str">
        <f t="shared" si="23"/>
        <v>Debit Order / Payment</v>
      </c>
      <c r="C489" s="34">
        <f>-$B$6-C487-C488</f>
        <v>-13357.895825866375</v>
      </c>
      <c r="D489" s="55">
        <f t="shared" si="21"/>
        <v>828851.2447202672</v>
      </c>
      <c r="F489" s="51">
        <f t="shared" si="22"/>
        <v>9</v>
      </c>
      <c r="G489" s="3">
        <f>COUNTIF($B$9:B489,B489)</f>
        <v>120</v>
      </c>
    </row>
    <row r="490" spans="1:6" ht="15" customHeight="1">
      <c r="A490" s="56">
        <f>DATE(YEAR(A486),MONTH(A486)+2,1-1)</f>
        <v>43524</v>
      </c>
      <c r="B490" s="3" t="str">
        <f t="shared" si="23"/>
        <v>Interest</v>
      </c>
      <c r="C490" s="34">
        <f>(D486*$B$5/365*F487)+(D487*$B$5/365*F488)+(D488*$B$5/365*F489)+(D489*$B$5/365*F490)</f>
        <v>9592.283757709374</v>
      </c>
      <c r="D490" s="55">
        <f t="shared" si="21"/>
        <v>838443.5284779766</v>
      </c>
      <c r="F490" s="51">
        <f t="shared" si="22"/>
        <v>18</v>
      </c>
    </row>
    <row r="491" spans="1:6" ht="15" customHeight="1">
      <c r="A491" s="56">
        <f>DATE(YEAR(A487),MONTH(A487)+1,1)</f>
        <v>43525</v>
      </c>
      <c r="B491" s="3" t="str">
        <f t="shared" si="23"/>
        <v>Admin Fee</v>
      </c>
      <c r="C491" s="34">
        <f>$G$4</f>
        <v>40</v>
      </c>
      <c r="D491" s="55">
        <f t="shared" si="21"/>
        <v>838483.5284779766</v>
      </c>
      <c r="F491" s="51">
        <f t="shared" si="22"/>
        <v>1</v>
      </c>
    </row>
    <row r="492" spans="1:6" ht="15" customHeight="1">
      <c r="A492" s="56">
        <f>DATE(YEAR(A488),MONTH(A488)+1,1)</f>
        <v>43525</v>
      </c>
      <c r="B492" s="3" t="str">
        <f t="shared" si="23"/>
        <v>Insurance</v>
      </c>
      <c r="C492" s="34">
        <f>$G$3</f>
        <v>150</v>
      </c>
      <c r="D492" s="55">
        <f t="shared" si="21"/>
        <v>838633.5284779766</v>
      </c>
      <c r="F492" s="51">
        <f t="shared" si="22"/>
        <v>0</v>
      </c>
    </row>
    <row r="493" spans="1:7" ht="15" customHeight="1">
      <c r="A493" s="56">
        <f>DATE(YEAR(A489),MONTH(A489)+1,$D$4)</f>
        <v>43534</v>
      </c>
      <c r="B493" s="3" t="str">
        <f t="shared" si="23"/>
        <v>Debit Order / Payment</v>
      </c>
      <c r="C493" s="34">
        <f>-$B$6-C491-C492</f>
        <v>-13357.895825866375</v>
      </c>
      <c r="D493" s="55">
        <f t="shared" si="21"/>
        <v>825275.6326521102</v>
      </c>
      <c r="F493" s="51">
        <f t="shared" si="22"/>
        <v>9</v>
      </c>
      <c r="G493" s="3">
        <f>COUNTIF($B$9:B493,B493)</f>
        <v>121</v>
      </c>
    </row>
    <row r="494" spans="1:6" ht="15" customHeight="1">
      <c r="A494" s="56">
        <f>DATE(YEAR(A490),MONTH(A490)+2,1-1)</f>
        <v>43555</v>
      </c>
      <c r="B494" s="3" t="str">
        <f t="shared" si="23"/>
        <v>Interest</v>
      </c>
      <c r="C494" s="34">
        <f>(D490*$B$5/365*F491)+(D491*$B$5/365*F492)+(D492*$B$5/365*F493)+(D493*$B$5/365*F494)</f>
        <v>10568.602837181128</v>
      </c>
      <c r="D494" s="55">
        <f t="shared" si="21"/>
        <v>835844.2354892914</v>
      </c>
      <c r="F494" s="51">
        <f t="shared" si="22"/>
        <v>21</v>
      </c>
    </row>
    <row r="495" spans="1:6" ht="15" customHeight="1">
      <c r="A495" s="56">
        <f>DATE(YEAR(A491),MONTH(A491)+1,1)</f>
        <v>43556</v>
      </c>
      <c r="B495" s="3" t="str">
        <f t="shared" si="23"/>
        <v>Admin Fee</v>
      </c>
      <c r="C495" s="34">
        <f>$G$4</f>
        <v>40</v>
      </c>
      <c r="D495" s="55">
        <f t="shared" si="21"/>
        <v>835884.2354892914</v>
      </c>
      <c r="F495" s="51">
        <f t="shared" si="22"/>
        <v>1</v>
      </c>
    </row>
    <row r="496" spans="1:6" ht="15" customHeight="1">
      <c r="A496" s="56">
        <f>DATE(YEAR(A492),MONTH(A492)+1,1)</f>
        <v>43556</v>
      </c>
      <c r="B496" s="3" t="str">
        <f t="shared" si="23"/>
        <v>Insurance</v>
      </c>
      <c r="C496" s="34">
        <f>$G$3</f>
        <v>150</v>
      </c>
      <c r="D496" s="55">
        <f t="shared" si="21"/>
        <v>836034.2354892914</v>
      </c>
      <c r="F496" s="51">
        <f t="shared" si="22"/>
        <v>0</v>
      </c>
    </row>
    <row r="497" spans="1:7" ht="15" customHeight="1">
      <c r="A497" s="56">
        <f>DATE(YEAR(A493),MONTH(A493)+1,$D$4)</f>
        <v>43565</v>
      </c>
      <c r="B497" s="3" t="str">
        <f t="shared" si="23"/>
        <v>Debit Order / Payment</v>
      </c>
      <c r="C497" s="34">
        <f>-$B$6-C495-C496</f>
        <v>-13357.895825866375</v>
      </c>
      <c r="D497" s="55">
        <f t="shared" si="21"/>
        <v>822676.339663425</v>
      </c>
      <c r="F497" s="51">
        <f t="shared" si="22"/>
        <v>9</v>
      </c>
      <c r="G497" s="3">
        <f>COUNTIF($B$9:B497,B497)</f>
        <v>122</v>
      </c>
    </row>
    <row r="498" spans="1:6" ht="15" customHeight="1">
      <c r="A498" s="56">
        <f>DATE(YEAR(A494),MONTH(A494)+2,1-1)</f>
        <v>43585</v>
      </c>
      <c r="B498" s="3" t="str">
        <f t="shared" si="23"/>
        <v>Interest</v>
      </c>
      <c r="C498" s="34">
        <f>(D494*$B$5/365*F495)+(D495*$B$5/365*F496)+(D496*$B$5/365*F497)+(D497*$B$5/365*F498)</f>
        <v>10197.402389655375</v>
      </c>
      <c r="D498" s="55">
        <f t="shared" si="21"/>
        <v>832873.7420530804</v>
      </c>
      <c r="F498" s="51">
        <f t="shared" si="22"/>
        <v>20</v>
      </c>
    </row>
    <row r="499" spans="1:6" ht="15" customHeight="1">
      <c r="A499" s="56">
        <f>DATE(YEAR(A495),MONTH(A495)+1,1)</f>
        <v>43586</v>
      </c>
      <c r="B499" s="3" t="str">
        <f t="shared" si="23"/>
        <v>Admin Fee</v>
      </c>
      <c r="C499" s="34">
        <f>$G$4</f>
        <v>40</v>
      </c>
      <c r="D499" s="55">
        <f t="shared" si="21"/>
        <v>832913.7420530804</v>
      </c>
      <c r="F499" s="51">
        <f t="shared" si="22"/>
        <v>1</v>
      </c>
    </row>
    <row r="500" spans="1:6" ht="15" customHeight="1">
      <c r="A500" s="56">
        <f>DATE(YEAR(A496),MONTH(A496)+1,1)</f>
        <v>43586</v>
      </c>
      <c r="B500" s="3" t="str">
        <f t="shared" si="23"/>
        <v>Insurance</v>
      </c>
      <c r="C500" s="34">
        <f>$G$3</f>
        <v>150</v>
      </c>
      <c r="D500" s="55">
        <f t="shared" si="21"/>
        <v>833063.7420530804</v>
      </c>
      <c r="F500" s="51">
        <f t="shared" si="22"/>
        <v>0</v>
      </c>
    </row>
    <row r="501" spans="1:7" ht="15" customHeight="1">
      <c r="A501" s="56">
        <f>DATE(YEAR(A497),MONTH(A497)+1,$D$4)</f>
        <v>43595</v>
      </c>
      <c r="B501" s="3" t="str">
        <f t="shared" si="23"/>
        <v>Debit Order / Payment</v>
      </c>
      <c r="C501" s="34">
        <f>-$B$6-C499-C500</f>
        <v>-13357.895825866375</v>
      </c>
      <c r="D501" s="55">
        <f t="shared" si="21"/>
        <v>819705.846227214</v>
      </c>
      <c r="F501" s="51">
        <f t="shared" si="22"/>
        <v>9</v>
      </c>
      <c r="G501" s="3">
        <f>COUNTIF($B$9:B501,B501)</f>
        <v>123</v>
      </c>
    </row>
    <row r="502" spans="1:6" ht="15" customHeight="1">
      <c r="A502" s="56">
        <f>DATE(YEAR(A498),MONTH(A498)+2,1-1)</f>
        <v>43616</v>
      </c>
      <c r="B502" s="3" t="str">
        <f t="shared" si="23"/>
        <v>Interest</v>
      </c>
      <c r="C502" s="34">
        <f>(D498*$B$5/365*F499)+(D499*$B$5/365*F500)+(D500*$B$5/365*F501)+(D501*$B$5/365*F502)</f>
        <v>10497.645284096834</v>
      </c>
      <c r="D502" s="55">
        <f t="shared" si="21"/>
        <v>830203.4915113108</v>
      </c>
      <c r="F502" s="51">
        <f t="shared" si="22"/>
        <v>21</v>
      </c>
    </row>
    <row r="503" spans="1:6" ht="15" customHeight="1">
      <c r="A503" s="56">
        <f>DATE(YEAR(A499),MONTH(A499)+1,1)</f>
        <v>43617</v>
      </c>
      <c r="B503" s="3" t="str">
        <f t="shared" si="23"/>
        <v>Admin Fee</v>
      </c>
      <c r="C503" s="34">
        <f>$G$4</f>
        <v>40</v>
      </c>
      <c r="D503" s="55">
        <f t="shared" si="21"/>
        <v>830243.4915113108</v>
      </c>
      <c r="F503" s="51">
        <f t="shared" si="22"/>
        <v>1</v>
      </c>
    </row>
    <row r="504" spans="1:6" ht="15" customHeight="1">
      <c r="A504" s="56">
        <f>DATE(YEAR(A500),MONTH(A500)+1,1)</f>
        <v>43617</v>
      </c>
      <c r="B504" s="3" t="str">
        <f t="shared" si="23"/>
        <v>Insurance</v>
      </c>
      <c r="C504" s="34">
        <f>$G$3</f>
        <v>150</v>
      </c>
      <c r="D504" s="55">
        <f t="shared" si="21"/>
        <v>830393.4915113108</v>
      </c>
      <c r="F504" s="51">
        <f t="shared" si="22"/>
        <v>0</v>
      </c>
    </row>
    <row r="505" spans="1:7" ht="15" customHeight="1">
      <c r="A505" s="56">
        <f>DATE(YEAR(A501),MONTH(A501)+1,$D$4)</f>
        <v>43626</v>
      </c>
      <c r="B505" s="3" t="str">
        <f t="shared" si="23"/>
        <v>Debit Order / Payment</v>
      </c>
      <c r="C505" s="34">
        <f>-$B$6-C503-C504</f>
        <v>-13357.895825866375</v>
      </c>
      <c r="D505" s="55">
        <f t="shared" si="21"/>
        <v>817035.5956854444</v>
      </c>
      <c r="F505" s="51">
        <f t="shared" si="22"/>
        <v>9</v>
      </c>
      <c r="G505" s="3">
        <f>COUNTIF($B$9:B505,B505)</f>
        <v>124</v>
      </c>
    </row>
    <row r="506" spans="1:6" ht="15" customHeight="1">
      <c r="A506" s="56">
        <f>DATE(YEAR(A502),MONTH(A502)+2,1-1)</f>
        <v>43646</v>
      </c>
      <c r="B506" s="3" t="str">
        <f t="shared" si="23"/>
        <v>Interest</v>
      </c>
      <c r="C506" s="34">
        <f>(D502*$B$5/365*F503)+(D503*$B$5/365*F504)+(D504*$B$5/365*F505)+(D505*$B$5/365*F506)</f>
        <v>10127.858970748766</v>
      </c>
      <c r="D506" s="55">
        <f t="shared" si="21"/>
        <v>827163.4546561931</v>
      </c>
      <c r="F506" s="51">
        <f t="shared" si="22"/>
        <v>20</v>
      </c>
    </row>
    <row r="507" spans="1:6" ht="15" customHeight="1">
      <c r="A507" s="56">
        <f>DATE(YEAR(A503),MONTH(A503)+1,1)</f>
        <v>43647</v>
      </c>
      <c r="B507" s="3" t="str">
        <f t="shared" si="23"/>
        <v>Admin Fee</v>
      </c>
      <c r="C507" s="34">
        <f>$G$4</f>
        <v>40</v>
      </c>
      <c r="D507" s="55">
        <f t="shared" si="21"/>
        <v>827203.4546561931</v>
      </c>
      <c r="F507" s="51">
        <f t="shared" si="22"/>
        <v>1</v>
      </c>
    </row>
    <row r="508" spans="1:6" ht="15" customHeight="1">
      <c r="A508" s="56">
        <f>DATE(YEAR(A504),MONTH(A504)+1,1)</f>
        <v>43647</v>
      </c>
      <c r="B508" s="3" t="str">
        <f t="shared" si="23"/>
        <v>Insurance</v>
      </c>
      <c r="C508" s="34">
        <f>$G$3</f>
        <v>150</v>
      </c>
      <c r="D508" s="55">
        <f t="shared" si="21"/>
        <v>827353.4546561931</v>
      </c>
      <c r="F508" s="51">
        <f t="shared" si="22"/>
        <v>0</v>
      </c>
    </row>
    <row r="509" spans="1:7" ht="15" customHeight="1">
      <c r="A509" s="56">
        <f>DATE(YEAR(A505),MONTH(A505)+1,$D$4)</f>
        <v>43656</v>
      </c>
      <c r="B509" s="3" t="str">
        <f t="shared" si="23"/>
        <v>Debit Order / Payment</v>
      </c>
      <c r="C509" s="34">
        <f>-$B$6-C507-C508</f>
        <v>-13357.895825866375</v>
      </c>
      <c r="D509" s="55">
        <f t="shared" si="21"/>
        <v>813995.5588303268</v>
      </c>
      <c r="F509" s="51">
        <f t="shared" si="22"/>
        <v>9</v>
      </c>
      <c r="G509" s="3">
        <f>COUNTIF($B$9:B509,B509)</f>
        <v>125</v>
      </c>
    </row>
    <row r="510" spans="1:6" ht="15" customHeight="1">
      <c r="A510" s="56">
        <f>DATE(YEAR(A506),MONTH(A506)+2,1-1)</f>
        <v>43677</v>
      </c>
      <c r="B510" s="3" t="str">
        <f t="shared" si="23"/>
        <v>Interest</v>
      </c>
      <c r="C510" s="34">
        <f>(D506*$B$5/365*F507)+(D507*$B$5/365*F508)+(D508*$B$5/365*F509)+(D509*$B$5/365*F510)</f>
        <v>10424.89778712279</v>
      </c>
      <c r="D510" s="55">
        <f t="shared" si="21"/>
        <v>824420.4566174495</v>
      </c>
      <c r="F510" s="51">
        <f t="shared" si="22"/>
        <v>21</v>
      </c>
    </row>
    <row r="511" spans="1:6" ht="15" customHeight="1">
      <c r="A511" s="56">
        <f>DATE(YEAR(A507),MONTH(A507)+1,1)</f>
        <v>43678</v>
      </c>
      <c r="B511" s="3" t="str">
        <f t="shared" si="23"/>
        <v>Admin Fee</v>
      </c>
      <c r="C511" s="34">
        <f>$G$4</f>
        <v>40</v>
      </c>
      <c r="D511" s="55">
        <f t="shared" si="21"/>
        <v>824460.4566174495</v>
      </c>
      <c r="F511" s="51">
        <f t="shared" si="22"/>
        <v>1</v>
      </c>
    </row>
    <row r="512" spans="1:6" ht="15" customHeight="1">
      <c r="A512" s="56">
        <f>DATE(YEAR(A508),MONTH(A508)+1,1)</f>
        <v>43678</v>
      </c>
      <c r="B512" s="3" t="str">
        <f t="shared" si="23"/>
        <v>Insurance</v>
      </c>
      <c r="C512" s="34">
        <f>$G$3</f>
        <v>150</v>
      </c>
      <c r="D512" s="55">
        <f t="shared" si="21"/>
        <v>824610.4566174495</v>
      </c>
      <c r="F512" s="51">
        <f t="shared" si="22"/>
        <v>0</v>
      </c>
    </row>
    <row r="513" spans="1:7" ht="15" customHeight="1">
      <c r="A513" s="56">
        <f>DATE(YEAR(A509),MONTH(A509)+1,$D$4)</f>
        <v>43687</v>
      </c>
      <c r="B513" s="3" t="str">
        <f t="shared" si="23"/>
        <v>Debit Order / Payment</v>
      </c>
      <c r="C513" s="34">
        <f>-$B$6-C511-C512</f>
        <v>-13357.895825866375</v>
      </c>
      <c r="D513" s="55">
        <f t="shared" si="21"/>
        <v>811252.5607915831</v>
      </c>
      <c r="F513" s="51">
        <f t="shared" si="22"/>
        <v>9</v>
      </c>
      <c r="G513" s="3">
        <f>COUNTIF($B$9:B513,B513)</f>
        <v>126</v>
      </c>
    </row>
    <row r="514" spans="1:6" ht="15" customHeight="1">
      <c r="A514" s="56">
        <f>DATE(YEAR(A510),MONTH(A510)+2,1-1)</f>
        <v>43708</v>
      </c>
      <c r="B514" s="3" t="str">
        <f t="shared" si="23"/>
        <v>Interest</v>
      </c>
      <c r="C514" s="34">
        <f>(D510*$B$5/365*F511)+(D511*$B$5/365*F512)+(D512*$B$5/365*F513)+(D513*$B$5/365*F514)</f>
        <v>10389.95274361551</v>
      </c>
      <c r="D514" s="55">
        <f t="shared" si="21"/>
        <v>821642.5135351986</v>
      </c>
      <c r="F514" s="51">
        <f t="shared" si="22"/>
        <v>21</v>
      </c>
    </row>
    <row r="515" spans="1:6" ht="15" customHeight="1">
      <c r="A515" s="56">
        <f>DATE(YEAR(A511),MONTH(A511)+1,1)</f>
        <v>43709</v>
      </c>
      <c r="B515" s="3" t="str">
        <f t="shared" si="23"/>
        <v>Admin Fee</v>
      </c>
      <c r="C515" s="34">
        <f>$G$4</f>
        <v>40</v>
      </c>
      <c r="D515" s="55">
        <f t="shared" si="21"/>
        <v>821682.5135351986</v>
      </c>
      <c r="F515" s="51">
        <f t="shared" si="22"/>
        <v>1</v>
      </c>
    </row>
    <row r="516" spans="1:6" ht="15" customHeight="1">
      <c r="A516" s="56">
        <f>DATE(YEAR(A512),MONTH(A512)+1,1)</f>
        <v>43709</v>
      </c>
      <c r="B516" s="3" t="str">
        <f t="shared" si="23"/>
        <v>Insurance</v>
      </c>
      <c r="C516" s="34">
        <f>$G$3</f>
        <v>150</v>
      </c>
      <c r="D516" s="55">
        <f t="shared" si="21"/>
        <v>821832.5135351986</v>
      </c>
      <c r="F516" s="51">
        <f t="shared" si="22"/>
        <v>0</v>
      </c>
    </row>
    <row r="517" spans="1:7" ht="15" customHeight="1">
      <c r="A517" s="56">
        <f>DATE(YEAR(A513),MONTH(A513)+1,$D$4)</f>
        <v>43718</v>
      </c>
      <c r="B517" s="3" t="str">
        <f t="shared" si="23"/>
        <v>Debit Order / Payment</v>
      </c>
      <c r="C517" s="34">
        <f>-$B$6-C515-C516</f>
        <v>-13357.895825866375</v>
      </c>
      <c r="D517" s="55">
        <f t="shared" si="21"/>
        <v>808474.6177093323</v>
      </c>
      <c r="F517" s="51">
        <f t="shared" si="22"/>
        <v>9</v>
      </c>
      <c r="G517" s="3">
        <f>COUNTIF($B$9:B517,B517)</f>
        <v>127</v>
      </c>
    </row>
    <row r="518" spans="1:6" ht="15" customHeight="1">
      <c r="A518" s="56">
        <f>DATE(YEAR(A514),MONTH(A514)+2,1-1)</f>
        <v>43738</v>
      </c>
      <c r="B518" s="3" t="str">
        <f t="shared" si="23"/>
        <v>Interest</v>
      </c>
      <c r="C518" s="34">
        <f>(D514*$B$5/365*F515)+(D515*$B$5/365*F516)+(D516*$B$5/365*F517)+(D517*$B$5/365*F518)</f>
        <v>10022.312666933683</v>
      </c>
      <c r="D518" s="55">
        <f t="shared" si="21"/>
        <v>818496.9303762659</v>
      </c>
      <c r="F518" s="51">
        <f t="shared" si="22"/>
        <v>20</v>
      </c>
    </row>
    <row r="519" spans="1:6" ht="15" customHeight="1">
      <c r="A519" s="56">
        <f>DATE(YEAR(A515),MONTH(A515)+1,1)</f>
        <v>43739</v>
      </c>
      <c r="B519" s="3" t="str">
        <f t="shared" si="23"/>
        <v>Admin Fee</v>
      </c>
      <c r="C519" s="34">
        <f>$G$4</f>
        <v>40</v>
      </c>
      <c r="D519" s="55">
        <f t="shared" si="21"/>
        <v>818536.9303762659</v>
      </c>
      <c r="F519" s="51">
        <f t="shared" si="22"/>
        <v>1</v>
      </c>
    </row>
    <row r="520" spans="1:6" ht="15" customHeight="1">
      <c r="A520" s="56">
        <f>DATE(YEAR(A516),MONTH(A516)+1,1)</f>
        <v>43739</v>
      </c>
      <c r="B520" s="3" t="str">
        <f t="shared" si="23"/>
        <v>Insurance</v>
      </c>
      <c r="C520" s="34">
        <f>$G$3</f>
        <v>150</v>
      </c>
      <c r="D520" s="55">
        <f t="shared" si="21"/>
        <v>818686.9303762659</v>
      </c>
      <c r="F520" s="51">
        <f t="shared" si="22"/>
        <v>0</v>
      </c>
    </row>
    <row r="521" spans="1:7" ht="15" customHeight="1">
      <c r="A521" s="56">
        <f>DATE(YEAR(A517),MONTH(A517)+1,$D$4)</f>
        <v>43748</v>
      </c>
      <c r="B521" s="3" t="str">
        <f t="shared" si="23"/>
        <v>Debit Order / Payment</v>
      </c>
      <c r="C521" s="34">
        <f>-$B$6-C519-C520</f>
        <v>-13357.895825866375</v>
      </c>
      <c r="D521" s="55">
        <f t="shared" si="21"/>
        <v>805329.0345503995</v>
      </c>
      <c r="F521" s="51">
        <f t="shared" si="22"/>
        <v>9</v>
      </c>
      <c r="G521" s="3">
        <f>COUNTIF($B$9:B521,B521)</f>
        <v>128</v>
      </c>
    </row>
    <row r="522" spans="1:6" ht="15" customHeight="1">
      <c r="A522" s="56">
        <f>DATE(YEAR(A518),MONTH(A518)+2,1-1)</f>
        <v>43769</v>
      </c>
      <c r="B522" s="3" t="str">
        <f t="shared" si="23"/>
        <v>Interest</v>
      </c>
      <c r="C522" s="34">
        <f>(D518*$B$5/365*F519)+(D519*$B$5/365*F520)+(D520*$B$5/365*F521)+(D521*$B$5/365*F522)</f>
        <v>10314.488642186732</v>
      </c>
      <c r="D522" s="55">
        <f aca="true" t="shared" si="24" ref="D522:D585">D521+C522</f>
        <v>815643.5231925863</v>
      </c>
      <c r="F522" s="51">
        <f aca="true" t="shared" si="25" ref="F522:F585">A522-A521</f>
        <v>21</v>
      </c>
    </row>
    <row r="523" spans="1:6" ht="15" customHeight="1">
      <c r="A523" s="56">
        <f>DATE(YEAR(A519),MONTH(A519)+1,1)</f>
        <v>43770</v>
      </c>
      <c r="B523" s="3" t="str">
        <f t="shared" si="23"/>
        <v>Admin Fee</v>
      </c>
      <c r="C523" s="34">
        <f>$G$4</f>
        <v>40</v>
      </c>
      <c r="D523" s="55">
        <f t="shared" si="24"/>
        <v>815683.5231925863</v>
      </c>
      <c r="F523" s="51">
        <f t="shared" si="25"/>
        <v>1</v>
      </c>
    </row>
    <row r="524" spans="1:6" ht="15" customHeight="1">
      <c r="A524" s="56">
        <f>DATE(YEAR(A520),MONTH(A520)+1,1)</f>
        <v>43770</v>
      </c>
      <c r="B524" s="3" t="str">
        <f t="shared" si="23"/>
        <v>Insurance</v>
      </c>
      <c r="C524" s="34">
        <f>$G$3</f>
        <v>150</v>
      </c>
      <c r="D524" s="55">
        <f t="shared" si="24"/>
        <v>815833.5231925863</v>
      </c>
      <c r="F524" s="51">
        <f t="shared" si="25"/>
        <v>0</v>
      </c>
    </row>
    <row r="525" spans="1:7" ht="15" customHeight="1">
      <c r="A525" s="56">
        <f>DATE(YEAR(A521),MONTH(A521)+1,$D$4)</f>
        <v>43779</v>
      </c>
      <c r="B525" s="3" t="str">
        <f t="shared" si="23"/>
        <v>Debit Order / Payment</v>
      </c>
      <c r="C525" s="34">
        <f>-$B$6-C523-C524</f>
        <v>-13357.895825866375</v>
      </c>
      <c r="D525" s="55">
        <f t="shared" si="24"/>
        <v>802475.6273667199</v>
      </c>
      <c r="F525" s="51">
        <f t="shared" si="25"/>
        <v>9</v>
      </c>
      <c r="G525" s="3">
        <f>COUNTIF($B$9:B525,B525)</f>
        <v>129</v>
      </c>
    </row>
    <row r="526" spans="1:6" ht="15" customHeight="1">
      <c r="A526" s="56">
        <f>DATE(YEAR(A522),MONTH(A522)+2,1-1)</f>
        <v>43799</v>
      </c>
      <c r="B526" s="3" t="str">
        <f t="shared" si="23"/>
        <v>Interest</v>
      </c>
      <c r="C526" s="34">
        <f>(D522*$B$5/365*F523)+(D523*$B$5/365*F524)+(D524*$B$5/365*F525)+(D525*$B$5/365*F526)</f>
        <v>9948.352512024763</v>
      </c>
      <c r="D526" s="55">
        <f t="shared" si="24"/>
        <v>812423.9798787447</v>
      </c>
      <c r="F526" s="51">
        <f t="shared" si="25"/>
        <v>20</v>
      </c>
    </row>
    <row r="527" spans="1:6" ht="15" customHeight="1">
      <c r="A527" s="56">
        <f>DATE(YEAR(A523),MONTH(A523)+1,1)</f>
        <v>43800</v>
      </c>
      <c r="B527" s="3" t="str">
        <f aca="true" t="shared" si="26" ref="B527:B590">B523</f>
        <v>Admin Fee</v>
      </c>
      <c r="C527" s="34">
        <f>$G$4</f>
        <v>40</v>
      </c>
      <c r="D527" s="55">
        <f t="shared" si="24"/>
        <v>812463.9798787447</v>
      </c>
      <c r="F527" s="51">
        <f t="shared" si="25"/>
        <v>1</v>
      </c>
    </row>
    <row r="528" spans="1:6" ht="15" customHeight="1">
      <c r="A528" s="56">
        <f>DATE(YEAR(A524),MONTH(A524)+1,1)</f>
        <v>43800</v>
      </c>
      <c r="B528" s="3" t="str">
        <f t="shared" si="26"/>
        <v>Insurance</v>
      </c>
      <c r="C528" s="34">
        <f>$G$3</f>
        <v>150</v>
      </c>
      <c r="D528" s="55">
        <f t="shared" si="24"/>
        <v>812613.9798787447</v>
      </c>
      <c r="F528" s="51">
        <f t="shared" si="25"/>
        <v>0</v>
      </c>
    </row>
    <row r="529" spans="1:7" ht="15" customHeight="1">
      <c r="A529" s="56">
        <f>DATE(YEAR(A525),MONTH(A525)+1,$D$4)</f>
        <v>43809</v>
      </c>
      <c r="B529" s="3" t="str">
        <f t="shared" si="26"/>
        <v>Debit Order / Payment</v>
      </c>
      <c r="C529" s="34">
        <f>-$B$6-C527-C528</f>
        <v>-13357.895825866375</v>
      </c>
      <c r="D529" s="55">
        <f t="shared" si="24"/>
        <v>799256.0840528783</v>
      </c>
      <c r="F529" s="51">
        <f t="shared" si="25"/>
        <v>9</v>
      </c>
      <c r="G529" s="3">
        <f>COUNTIF($B$9:B529,B529)</f>
        <v>130</v>
      </c>
    </row>
    <row r="530" spans="1:6" ht="15" customHeight="1">
      <c r="A530" s="56">
        <f>DATE(YEAR(A526),MONTH(A526)+2,1-1)</f>
        <v>43830</v>
      </c>
      <c r="B530" s="3" t="str">
        <f t="shared" si="26"/>
        <v>Interest</v>
      </c>
      <c r="C530" s="34">
        <f>(D526*$B$5/365*F527)+(D527*$B$5/365*F528)+(D528*$B$5/365*F529)+(D529*$B$5/365*F530)</f>
        <v>10237.120916670365</v>
      </c>
      <c r="D530" s="55">
        <f t="shared" si="24"/>
        <v>809493.2049695487</v>
      </c>
      <c r="F530" s="51">
        <f t="shared" si="25"/>
        <v>21</v>
      </c>
    </row>
    <row r="531" spans="1:6" ht="15" customHeight="1">
      <c r="A531" s="56">
        <f>DATE(YEAR(A527),MONTH(A527)+1,1)</f>
        <v>43831</v>
      </c>
      <c r="B531" s="3" t="str">
        <f t="shared" si="26"/>
        <v>Admin Fee</v>
      </c>
      <c r="C531" s="34">
        <f>$G$4</f>
        <v>40</v>
      </c>
      <c r="D531" s="55">
        <f t="shared" si="24"/>
        <v>809533.2049695487</v>
      </c>
      <c r="F531" s="51">
        <f t="shared" si="25"/>
        <v>1</v>
      </c>
    </row>
    <row r="532" spans="1:6" ht="15" customHeight="1">
      <c r="A532" s="56">
        <f>DATE(YEAR(A528),MONTH(A528)+1,1)</f>
        <v>43831</v>
      </c>
      <c r="B532" s="3" t="str">
        <f t="shared" si="26"/>
        <v>Insurance</v>
      </c>
      <c r="C532" s="34">
        <f>$G$3</f>
        <v>150</v>
      </c>
      <c r="D532" s="55">
        <f t="shared" si="24"/>
        <v>809683.2049695487</v>
      </c>
      <c r="F532" s="51">
        <f t="shared" si="25"/>
        <v>0</v>
      </c>
    </row>
    <row r="533" spans="1:7" ht="15" customHeight="1">
      <c r="A533" s="56">
        <f>DATE(YEAR(A529),MONTH(A529)+1,$D$4)</f>
        <v>43840</v>
      </c>
      <c r="B533" s="3" t="str">
        <f t="shared" si="26"/>
        <v>Debit Order / Payment</v>
      </c>
      <c r="C533" s="34">
        <f>-$B$6-C531-C532</f>
        <v>-13357.895825866375</v>
      </c>
      <c r="D533" s="55">
        <f t="shared" si="24"/>
        <v>796325.3091436824</v>
      </c>
      <c r="F533" s="51">
        <f t="shared" si="25"/>
        <v>9</v>
      </c>
      <c r="G533" s="3">
        <f>COUNTIF($B$9:B533,B533)</f>
        <v>131</v>
      </c>
    </row>
    <row r="534" spans="1:6" ht="15" customHeight="1">
      <c r="A534" s="56">
        <f>DATE(YEAR(A530),MONTH(A530)+2,1-1)</f>
        <v>43861</v>
      </c>
      <c r="B534" s="3" t="str">
        <f t="shared" si="26"/>
        <v>Interest</v>
      </c>
      <c r="C534" s="34">
        <f>(D530*$B$5/365*F531)+(D531*$B$5/365*F532)+(D532*$B$5/365*F533)+(D533*$B$5/365*F534)</f>
        <v>10199.783647279239</v>
      </c>
      <c r="D534" s="55">
        <f t="shared" si="24"/>
        <v>806525.0927909616</v>
      </c>
      <c r="F534" s="51">
        <f t="shared" si="25"/>
        <v>21</v>
      </c>
    </row>
    <row r="535" spans="1:6" ht="15" customHeight="1">
      <c r="A535" s="56">
        <f>DATE(YEAR(A531),MONTH(A531)+1,1)</f>
        <v>43862</v>
      </c>
      <c r="B535" s="3" t="str">
        <f t="shared" si="26"/>
        <v>Admin Fee</v>
      </c>
      <c r="C535" s="34">
        <f>$G$4</f>
        <v>40</v>
      </c>
      <c r="D535" s="55">
        <f t="shared" si="24"/>
        <v>806565.0927909616</v>
      </c>
      <c r="F535" s="51">
        <f t="shared" si="25"/>
        <v>1</v>
      </c>
    </row>
    <row r="536" spans="1:6" ht="15" customHeight="1">
      <c r="A536" s="56">
        <f>DATE(YEAR(A532),MONTH(A532)+1,1)</f>
        <v>43862</v>
      </c>
      <c r="B536" s="3" t="str">
        <f t="shared" si="26"/>
        <v>Insurance</v>
      </c>
      <c r="C536" s="34">
        <f>$G$3</f>
        <v>150</v>
      </c>
      <c r="D536" s="55">
        <f t="shared" si="24"/>
        <v>806715.0927909616</v>
      </c>
      <c r="F536" s="51">
        <f t="shared" si="25"/>
        <v>0</v>
      </c>
    </row>
    <row r="537" spans="1:7" ht="15" customHeight="1">
      <c r="A537" s="56">
        <f>DATE(YEAR(A533),MONTH(A533)+1,$D$4)</f>
        <v>43871</v>
      </c>
      <c r="B537" s="3" t="str">
        <f t="shared" si="26"/>
        <v>Debit Order / Payment</v>
      </c>
      <c r="C537" s="34">
        <f>-$B$6-C535-C536</f>
        <v>-13357.895825866375</v>
      </c>
      <c r="D537" s="55">
        <f t="shared" si="24"/>
        <v>793357.1969650952</v>
      </c>
      <c r="F537" s="51">
        <f t="shared" si="25"/>
        <v>9</v>
      </c>
      <c r="G537" s="3">
        <f>COUNTIF($B$9:B537,B537)</f>
        <v>132</v>
      </c>
    </row>
    <row r="538" spans="1:6" ht="15" customHeight="1">
      <c r="A538" s="56">
        <f>DATE(YEAR(A534),MONTH(A534)+2,1-1)</f>
        <v>43890</v>
      </c>
      <c r="B538" s="3" t="str">
        <f t="shared" si="26"/>
        <v>Interest</v>
      </c>
      <c r="C538" s="34">
        <f>(D534*$B$5/365*F535)+(D535*$B$5/365*F536)+(D536*$B$5/365*F537)+(D537*$B$5/365*F538)</f>
        <v>9509.896302840996</v>
      </c>
      <c r="D538" s="55">
        <f t="shared" si="24"/>
        <v>802867.0932679363</v>
      </c>
      <c r="F538" s="51">
        <f t="shared" si="25"/>
        <v>19</v>
      </c>
    </row>
    <row r="539" spans="1:6" ht="15" customHeight="1">
      <c r="A539" s="56">
        <f>DATE(YEAR(A535),MONTH(A535)+1,1)</f>
        <v>43891</v>
      </c>
      <c r="B539" s="3" t="str">
        <f t="shared" si="26"/>
        <v>Admin Fee</v>
      </c>
      <c r="C539" s="34">
        <f>$G$4</f>
        <v>40</v>
      </c>
      <c r="D539" s="55">
        <f t="shared" si="24"/>
        <v>802907.0932679363</v>
      </c>
      <c r="F539" s="51">
        <f t="shared" si="25"/>
        <v>1</v>
      </c>
    </row>
    <row r="540" spans="1:6" ht="15" customHeight="1">
      <c r="A540" s="56">
        <f>DATE(YEAR(A536),MONTH(A536)+1,1)</f>
        <v>43891</v>
      </c>
      <c r="B540" s="3" t="str">
        <f t="shared" si="26"/>
        <v>Insurance</v>
      </c>
      <c r="C540" s="34">
        <f>$G$3</f>
        <v>150</v>
      </c>
      <c r="D540" s="55">
        <f t="shared" si="24"/>
        <v>803057.0932679363</v>
      </c>
      <c r="F540" s="51">
        <f t="shared" si="25"/>
        <v>0</v>
      </c>
    </row>
    <row r="541" spans="1:7" ht="15" customHeight="1">
      <c r="A541" s="56">
        <f>DATE(YEAR(A537),MONTH(A537)+1,$D$4)</f>
        <v>43900</v>
      </c>
      <c r="B541" s="3" t="str">
        <f t="shared" si="26"/>
        <v>Debit Order / Payment</v>
      </c>
      <c r="C541" s="34">
        <f>-$B$6-C539-C540</f>
        <v>-13357.895825866375</v>
      </c>
      <c r="D541" s="55">
        <f t="shared" si="24"/>
        <v>789699.1974420699</v>
      </c>
      <c r="F541" s="51">
        <f t="shared" si="25"/>
        <v>9</v>
      </c>
      <c r="G541" s="3">
        <f>COUNTIF($B$9:B541,B541)</f>
        <v>133</v>
      </c>
    </row>
    <row r="542" spans="1:6" ht="15" customHeight="1">
      <c r="A542" s="56">
        <f>DATE(YEAR(A538),MONTH(A538)+2,1-1)</f>
        <v>43921</v>
      </c>
      <c r="B542" s="3" t="str">
        <f t="shared" si="26"/>
        <v>Interest</v>
      </c>
      <c r="C542" s="34">
        <f>(D538*$B$5/365*F539)+(D539*$B$5/365*F540)+(D540*$B$5/365*F541)+(D541*$B$5/365*F542)</f>
        <v>10115.368799573766</v>
      </c>
      <c r="D542" s="55">
        <f t="shared" si="24"/>
        <v>799814.5662416436</v>
      </c>
      <c r="F542" s="51">
        <f t="shared" si="25"/>
        <v>21</v>
      </c>
    </row>
    <row r="543" spans="1:6" ht="15" customHeight="1">
      <c r="A543" s="56">
        <f>DATE(YEAR(A539),MONTH(A539)+1,1)</f>
        <v>43922</v>
      </c>
      <c r="B543" s="3" t="str">
        <f t="shared" si="26"/>
        <v>Admin Fee</v>
      </c>
      <c r="C543" s="34">
        <f>$G$4</f>
        <v>40</v>
      </c>
      <c r="D543" s="55">
        <f t="shared" si="24"/>
        <v>799854.5662416436</v>
      </c>
      <c r="F543" s="51">
        <f t="shared" si="25"/>
        <v>1</v>
      </c>
    </row>
    <row r="544" spans="1:6" ht="15" customHeight="1">
      <c r="A544" s="56">
        <f>DATE(YEAR(A540),MONTH(A540)+1,1)</f>
        <v>43922</v>
      </c>
      <c r="B544" s="3" t="str">
        <f t="shared" si="26"/>
        <v>Insurance</v>
      </c>
      <c r="C544" s="34">
        <f>$G$3</f>
        <v>150</v>
      </c>
      <c r="D544" s="55">
        <f t="shared" si="24"/>
        <v>800004.5662416436</v>
      </c>
      <c r="F544" s="51">
        <f t="shared" si="25"/>
        <v>0</v>
      </c>
    </row>
    <row r="545" spans="1:7" ht="15" customHeight="1">
      <c r="A545" s="56">
        <f>DATE(YEAR(A541),MONTH(A541)+1,$D$4)</f>
        <v>43931</v>
      </c>
      <c r="B545" s="3" t="str">
        <f t="shared" si="26"/>
        <v>Debit Order / Payment</v>
      </c>
      <c r="C545" s="34">
        <f>-$B$6-C543-C544</f>
        <v>-13357.895825866375</v>
      </c>
      <c r="D545" s="55">
        <f t="shared" si="24"/>
        <v>786646.6704157772</v>
      </c>
      <c r="F545" s="51">
        <f t="shared" si="25"/>
        <v>9</v>
      </c>
      <c r="G545" s="3">
        <f>COUNTIF($B$9:B545,B545)</f>
        <v>134</v>
      </c>
    </row>
    <row r="546" spans="1:6" ht="15" customHeight="1">
      <c r="A546" s="56">
        <f>DATE(YEAR(A542),MONTH(A542)+2,1-1)</f>
        <v>43951</v>
      </c>
      <c r="B546" s="3" t="str">
        <f t="shared" si="26"/>
        <v>Interest</v>
      </c>
      <c r="C546" s="34">
        <f>(D542*$B$5/365*F543)+(D543*$B$5/365*F544)+(D544*$B$5/365*F545)+(D545*$B$5/365*F546)</f>
        <v>9753.200987972046</v>
      </c>
      <c r="D546" s="55">
        <f t="shared" si="24"/>
        <v>796399.8714037493</v>
      </c>
      <c r="F546" s="51">
        <f t="shared" si="25"/>
        <v>20</v>
      </c>
    </row>
    <row r="547" spans="1:6" ht="15" customHeight="1">
      <c r="A547" s="56">
        <f>DATE(YEAR(A543),MONTH(A543)+1,1)</f>
        <v>43952</v>
      </c>
      <c r="B547" s="3" t="str">
        <f t="shared" si="26"/>
        <v>Admin Fee</v>
      </c>
      <c r="C547" s="34">
        <f>$G$4</f>
        <v>40</v>
      </c>
      <c r="D547" s="55">
        <f t="shared" si="24"/>
        <v>796439.8714037493</v>
      </c>
      <c r="F547" s="51">
        <f t="shared" si="25"/>
        <v>1</v>
      </c>
    </row>
    <row r="548" spans="1:6" ht="15" customHeight="1">
      <c r="A548" s="56">
        <f>DATE(YEAR(A544),MONTH(A544)+1,1)</f>
        <v>43952</v>
      </c>
      <c r="B548" s="3" t="str">
        <f t="shared" si="26"/>
        <v>Insurance</v>
      </c>
      <c r="C548" s="34">
        <f>$G$3</f>
        <v>150</v>
      </c>
      <c r="D548" s="55">
        <f t="shared" si="24"/>
        <v>796589.8714037493</v>
      </c>
      <c r="F548" s="51">
        <f t="shared" si="25"/>
        <v>0</v>
      </c>
    </row>
    <row r="549" spans="1:7" ht="15" customHeight="1">
      <c r="A549" s="56">
        <f>DATE(YEAR(A545),MONTH(A545)+1,$D$4)</f>
        <v>43961</v>
      </c>
      <c r="B549" s="3" t="str">
        <f t="shared" si="26"/>
        <v>Debit Order / Payment</v>
      </c>
      <c r="C549" s="34">
        <f>-$B$6-C547-C548</f>
        <v>-13357.895825866375</v>
      </c>
      <c r="D549" s="55">
        <f t="shared" si="24"/>
        <v>783231.975577883</v>
      </c>
      <c r="F549" s="51">
        <f t="shared" si="25"/>
        <v>9</v>
      </c>
      <c r="G549" s="3">
        <f>COUNTIF($B$9:B549,B549)</f>
        <v>135</v>
      </c>
    </row>
    <row r="550" spans="1:6" ht="15" customHeight="1">
      <c r="A550" s="56">
        <f>DATE(YEAR(A546),MONTH(A546)+2,1-1)</f>
        <v>43982</v>
      </c>
      <c r="B550" s="3" t="str">
        <f t="shared" si="26"/>
        <v>Interest</v>
      </c>
      <c r="C550" s="34">
        <f>(D546*$B$5/365*F547)+(D547*$B$5/365*F548)+(D548*$B$5/365*F549)+(D549*$B$5/365*F550)</f>
        <v>10032.97816486563</v>
      </c>
      <c r="D550" s="55">
        <f t="shared" si="24"/>
        <v>793264.9537427486</v>
      </c>
      <c r="F550" s="51">
        <f t="shared" si="25"/>
        <v>21</v>
      </c>
    </row>
    <row r="551" spans="1:6" ht="15" customHeight="1">
      <c r="A551" s="56">
        <f>DATE(YEAR(A547),MONTH(A547)+1,1)</f>
        <v>43983</v>
      </c>
      <c r="B551" s="3" t="str">
        <f t="shared" si="26"/>
        <v>Admin Fee</v>
      </c>
      <c r="C551" s="34">
        <f>$G$4</f>
        <v>40</v>
      </c>
      <c r="D551" s="55">
        <f t="shared" si="24"/>
        <v>793304.9537427486</v>
      </c>
      <c r="F551" s="51">
        <f t="shared" si="25"/>
        <v>1</v>
      </c>
    </row>
    <row r="552" spans="1:6" ht="15" customHeight="1">
      <c r="A552" s="56">
        <f>DATE(YEAR(A548),MONTH(A548)+1,1)</f>
        <v>43983</v>
      </c>
      <c r="B552" s="3" t="str">
        <f t="shared" si="26"/>
        <v>Insurance</v>
      </c>
      <c r="C552" s="34">
        <f>$G$3</f>
        <v>150</v>
      </c>
      <c r="D552" s="55">
        <f t="shared" si="24"/>
        <v>793454.9537427486</v>
      </c>
      <c r="F552" s="51">
        <f t="shared" si="25"/>
        <v>0</v>
      </c>
    </row>
    <row r="553" spans="1:7" ht="15" customHeight="1">
      <c r="A553" s="56">
        <f>DATE(YEAR(A549),MONTH(A549)+1,$D$4)</f>
        <v>43992</v>
      </c>
      <c r="B553" s="3" t="str">
        <f t="shared" si="26"/>
        <v>Debit Order / Payment</v>
      </c>
      <c r="C553" s="34">
        <f>-$B$6-C551-C552</f>
        <v>-13357.895825866375</v>
      </c>
      <c r="D553" s="55">
        <f t="shared" si="24"/>
        <v>780097.0579168822</v>
      </c>
      <c r="F553" s="51">
        <f t="shared" si="25"/>
        <v>9</v>
      </c>
      <c r="G553" s="3">
        <f>COUNTIF($B$9:B553,B553)</f>
        <v>136</v>
      </c>
    </row>
    <row r="554" spans="1:6" ht="15" customHeight="1">
      <c r="A554" s="56">
        <f>DATE(YEAR(A550),MONTH(A550)+2,1-1)</f>
        <v>44012</v>
      </c>
      <c r="B554" s="3" t="str">
        <f t="shared" si="26"/>
        <v>Interest</v>
      </c>
      <c r="C554" s="34">
        <f>(D550*$B$5/365*F551)+(D551*$B$5/365*F552)+(D552*$B$5/365*F553)+(D553*$B$5/365*F554)</f>
        <v>9672.452340725396</v>
      </c>
      <c r="D554" s="55">
        <f t="shared" si="24"/>
        <v>789769.5102576076</v>
      </c>
      <c r="F554" s="51">
        <f t="shared" si="25"/>
        <v>20</v>
      </c>
    </row>
    <row r="555" spans="1:6" ht="15" customHeight="1">
      <c r="A555" s="56">
        <f>DATE(YEAR(A551),MONTH(A551)+1,1)</f>
        <v>44013</v>
      </c>
      <c r="B555" s="3" t="str">
        <f t="shared" si="26"/>
        <v>Admin Fee</v>
      </c>
      <c r="C555" s="34">
        <f>$G$4</f>
        <v>40</v>
      </c>
      <c r="D555" s="55">
        <f t="shared" si="24"/>
        <v>789809.5102576076</v>
      </c>
      <c r="F555" s="51">
        <f t="shared" si="25"/>
        <v>1</v>
      </c>
    </row>
    <row r="556" spans="1:6" ht="15" customHeight="1">
      <c r="A556" s="56">
        <f>DATE(YEAR(A552),MONTH(A552)+1,1)</f>
        <v>44013</v>
      </c>
      <c r="B556" s="3" t="str">
        <f t="shared" si="26"/>
        <v>Insurance</v>
      </c>
      <c r="C556" s="34">
        <f>$G$3</f>
        <v>150</v>
      </c>
      <c r="D556" s="55">
        <f t="shared" si="24"/>
        <v>789959.5102576076</v>
      </c>
      <c r="F556" s="51">
        <f t="shared" si="25"/>
        <v>0</v>
      </c>
    </row>
    <row r="557" spans="1:7" ht="15" customHeight="1">
      <c r="A557" s="56">
        <f>DATE(YEAR(A553),MONTH(A553)+1,$D$4)</f>
        <v>44022</v>
      </c>
      <c r="B557" s="3" t="str">
        <f t="shared" si="26"/>
        <v>Debit Order / Payment</v>
      </c>
      <c r="C557" s="34">
        <f>-$B$6-C555-C556</f>
        <v>-13357.895825866375</v>
      </c>
      <c r="D557" s="55">
        <f t="shared" si="24"/>
        <v>776601.6144317412</v>
      </c>
      <c r="F557" s="51">
        <f t="shared" si="25"/>
        <v>9</v>
      </c>
      <c r="G557" s="3">
        <f>COUNTIF($B$9:B557,B557)</f>
        <v>137</v>
      </c>
    </row>
    <row r="558" spans="1:6" ht="15" customHeight="1">
      <c r="A558" s="56">
        <f>DATE(YEAR(A554),MONTH(A554)+2,1-1)</f>
        <v>44043</v>
      </c>
      <c r="B558" s="3" t="str">
        <f t="shared" si="26"/>
        <v>Interest</v>
      </c>
      <c r="C558" s="34">
        <f>(D554*$B$5/365*F555)+(D555*$B$5/365*F556)+(D556*$B$5/365*F557)+(D557*$B$5/365*F558)</f>
        <v>9948.509180401084</v>
      </c>
      <c r="D558" s="55">
        <f t="shared" si="24"/>
        <v>786550.1236121423</v>
      </c>
      <c r="F558" s="51">
        <f t="shared" si="25"/>
        <v>21</v>
      </c>
    </row>
    <row r="559" spans="1:6" ht="15" customHeight="1">
      <c r="A559" s="56">
        <f>DATE(YEAR(A555),MONTH(A555)+1,1)</f>
        <v>44044</v>
      </c>
      <c r="B559" s="3" t="str">
        <f t="shared" si="26"/>
        <v>Admin Fee</v>
      </c>
      <c r="C559" s="34">
        <f>$G$4</f>
        <v>40</v>
      </c>
      <c r="D559" s="55">
        <f t="shared" si="24"/>
        <v>786590.1236121423</v>
      </c>
      <c r="F559" s="51">
        <f t="shared" si="25"/>
        <v>1</v>
      </c>
    </row>
    <row r="560" spans="1:6" ht="15" customHeight="1">
      <c r="A560" s="56">
        <f>DATE(YEAR(A556),MONTH(A556)+1,1)</f>
        <v>44044</v>
      </c>
      <c r="B560" s="3" t="str">
        <f t="shared" si="26"/>
        <v>Insurance</v>
      </c>
      <c r="C560" s="34">
        <f>$G$3</f>
        <v>150</v>
      </c>
      <c r="D560" s="55">
        <f t="shared" si="24"/>
        <v>786740.1236121423</v>
      </c>
      <c r="F560" s="51">
        <f t="shared" si="25"/>
        <v>0</v>
      </c>
    </row>
    <row r="561" spans="1:7" ht="15" customHeight="1">
      <c r="A561" s="56">
        <f>DATE(YEAR(A557),MONTH(A557)+1,$D$4)</f>
        <v>44053</v>
      </c>
      <c r="B561" s="3" t="str">
        <f t="shared" si="26"/>
        <v>Debit Order / Payment</v>
      </c>
      <c r="C561" s="34">
        <f>-$B$6-C559-C560</f>
        <v>-13357.895825866375</v>
      </c>
      <c r="D561" s="55">
        <f t="shared" si="24"/>
        <v>773382.2277862759</v>
      </c>
      <c r="F561" s="51">
        <f t="shared" si="25"/>
        <v>9</v>
      </c>
      <c r="G561" s="3">
        <f>COUNTIF($B$9:B561,B561)</f>
        <v>138</v>
      </c>
    </row>
    <row r="562" spans="1:6" ht="15" customHeight="1">
      <c r="A562" s="56">
        <f>DATE(YEAR(A558),MONTH(A558)+2,1-1)</f>
        <v>44074</v>
      </c>
      <c r="B562" s="3" t="str">
        <f t="shared" si="26"/>
        <v>Interest</v>
      </c>
      <c r="C562" s="34">
        <f>(D558*$B$5/365*F559)+(D559*$B$5/365*F560)+(D560*$B$5/365*F561)+(D561*$B$5/365*F562)</f>
        <v>9907.495076561596</v>
      </c>
      <c r="D562" s="55">
        <f t="shared" si="24"/>
        <v>783289.7228628375</v>
      </c>
      <c r="F562" s="51">
        <f t="shared" si="25"/>
        <v>21</v>
      </c>
    </row>
    <row r="563" spans="1:6" ht="15" customHeight="1">
      <c r="A563" s="56">
        <f>DATE(YEAR(A559),MONTH(A559)+1,1)</f>
        <v>44075</v>
      </c>
      <c r="B563" s="3" t="str">
        <f t="shared" si="26"/>
        <v>Admin Fee</v>
      </c>
      <c r="C563" s="34">
        <f>$G$4</f>
        <v>40</v>
      </c>
      <c r="D563" s="55">
        <f t="shared" si="24"/>
        <v>783329.7228628375</v>
      </c>
      <c r="F563" s="51">
        <f t="shared" si="25"/>
        <v>1</v>
      </c>
    </row>
    <row r="564" spans="1:6" ht="15" customHeight="1">
      <c r="A564" s="56">
        <f>DATE(YEAR(A560),MONTH(A560)+1,1)</f>
        <v>44075</v>
      </c>
      <c r="B564" s="3" t="str">
        <f t="shared" si="26"/>
        <v>Insurance</v>
      </c>
      <c r="C564" s="34">
        <f>$G$3</f>
        <v>150</v>
      </c>
      <c r="D564" s="55">
        <f t="shared" si="24"/>
        <v>783479.7228628375</v>
      </c>
      <c r="F564" s="51">
        <f t="shared" si="25"/>
        <v>0</v>
      </c>
    </row>
    <row r="565" spans="1:7" ht="15" customHeight="1">
      <c r="A565" s="56">
        <f>DATE(YEAR(A561),MONTH(A561)+1,$D$4)</f>
        <v>44084</v>
      </c>
      <c r="B565" s="3" t="str">
        <f t="shared" si="26"/>
        <v>Debit Order / Payment</v>
      </c>
      <c r="C565" s="34">
        <f>-$B$6-C563-C564</f>
        <v>-13357.895825866375</v>
      </c>
      <c r="D565" s="55">
        <f t="shared" si="24"/>
        <v>770121.8270369711</v>
      </c>
      <c r="F565" s="51">
        <f t="shared" si="25"/>
        <v>9</v>
      </c>
      <c r="G565" s="3">
        <f>COUNTIF($B$9:B565,B565)</f>
        <v>139</v>
      </c>
    </row>
    <row r="566" spans="1:6" ht="15" customHeight="1">
      <c r="A566" s="56">
        <f>DATE(YEAR(A562),MONTH(A562)+2,1-1)</f>
        <v>44104</v>
      </c>
      <c r="B566" s="3" t="str">
        <f t="shared" si="26"/>
        <v>Interest</v>
      </c>
      <c r="C566" s="34">
        <f>(D562*$B$5/365*F563)+(D563*$B$5/365*F564)+(D564*$B$5/365*F565)+(D565*$B$5/365*F566)</f>
        <v>9549.470042205943</v>
      </c>
      <c r="D566" s="55">
        <f t="shared" si="24"/>
        <v>779671.2970791771</v>
      </c>
      <c r="F566" s="51">
        <f t="shared" si="25"/>
        <v>20</v>
      </c>
    </row>
    <row r="567" spans="1:6" ht="15" customHeight="1">
      <c r="A567" s="56">
        <f>DATE(YEAR(A563),MONTH(A563)+1,1)</f>
        <v>44105</v>
      </c>
      <c r="B567" s="3" t="str">
        <f t="shared" si="26"/>
        <v>Admin Fee</v>
      </c>
      <c r="C567" s="34">
        <f>$G$4</f>
        <v>40</v>
      </c>
      <c r="D567" s="55">
        <f t="shared" si="24"/>
        <v>779711.2970791771</v>
      </c>
      <c r="F567" s="51">
        <f t="shared" si="25"/>
        <v>1</v>
      </c>
    </row>
    <row r="568" spans="1:6" ht="15" customHeight="1">
      <c r="A568" s="56">
        <f>DATE(YEAR(A564),MONTH(A564)+1,1)</f>
        <v>44105</v>
      </c>
      <c r="B568" s="3" t="str">
        <f t="shared" si="26"/>
        <v>Insurance</v>
      </c>
      <c r="C568" s="34">
        <f>$G$3</f>
        <v>150</v>
      </c>
      <c r="D568" s="55">
        <f t="shared" si="24"/>
        <v>779861.2970791771</v>
      </c>
      <c r="F568" s="51">
        <f t="shared" si="25"/>
        <v>0</v>
      </c>
    </row>
    <row r="569" spans="1:7" ht="15" customHeight="1">
      <c r="A569" s="56">
        <f>DATE(YEAR(A565),MONTH(A565)+1,$D$4)</f>
        <v>44114</v>
      </c>
      <c r="B569" s="3" t="str">
        <f t="shared" si="26"/>
        <v>Debit Order / Payment</v>
      </c>
      <c r="C569" s="34">
        <f>-$B$6-C567-C568</f>
        <v>-13357.895825866375</v>
      </c>
      <c r="D569" s="55">
        <f t="shared" si="24"/>
        <v>766503.4012533107</v>
      </c>
      <c r="F569" s="51">
        <f t="shared" si="25"/>
        <v>9</v>
      </c>
      <c r="G569" s="3">
        <f>COUNTIF($B$9:B569,B569)</f>
        <v>140</v>
      </c>
    </row>
    <row r="570" spans="1:6" ht="15" customHeight="1">
      <c r="A570" s="56">
        <f>DATE(YEAR(A566),MONTH(A566)+2,1-1)</f>
        <v>44135</v>
      </c>
      <c r="B570" s="3" t="str">
        <f t="shared" si="26"/>
        <v>Interest</v>
      </c>
      <c r="C570" s="34">
        <f>(D566*$B$5/365*F567)+(D567*$B$5/365*F568)+(D568*$B$5/365*F569)+(D569*$B$5/365*F570)</f>
        <v>9819.86071114163</v>
      </c>
      <c r="D570" s="55">
        <f t="shared" si="24"/>
        <v>776323.2619644523</v>
      </c>
      <c r="F570" s="51">
        <f t="shared" si="25"/>
        <v>21</v>
      </c>
    </row>
    <row r="571" spans="1:6" ht="15" customHeight="1">
      <c r="A571" s="56">
        <f>DATE(YEAR(A567),MONTH(A567)+1,1)</f>
        <v>44136</v>
      </c>
      <c r="B571" s="3" t="str">
        <f t="shared" si="26"/>
        <v>Admin Fee</v>
      </c>
      <c r="C571" s="34">
        <f>$G$4</f>
        <v>40</v>
      </c>
      <c r="D571" s="55">
        <f t="shared" si="24"/>
        <v>776363.2619644523</v>
      </c>
      <c r="F571" s="51">
        <f t="shared" si="25"/>
        <v>1</v>
      </c>
    </row>
    <row r="572" spans="1:6" ht="15" customHeight="1">
      <c r="A572" s="56">
        <f>DATE(YEAR(A568),MONTH(A568)+1,1)</f>
        <v>44136</v>
      </c>
      <c r="B572" s="3" t="str">
        <f t="shared" si="26"/>
        <v>Insurance</v>
      </c>
      <c r="C572" s="34">
        <f>$G$3</f>
        <v>150</v>
      </c>
      <c r="D572" s="55">
        <f t="shared" si="24"/>
        <v>776513.2619644523</v>
      </c>
      <c r="F572" s="51">
        <f t="shared" si="25"/>
        <v>0</v>
      </c>
    </row>
    <row r="573" spans="1:7" ht="15" customHeight="1">
      <c r="A573" s="56">
        <f>DATE(YEAR(A569),MONTH(A569)+1,$D$4)</f>
        <v>44145</v>
      </c>
      <c r="B573" s="3" t="str">
        <f t="shared" si="26"/>
        <v>Debit Order / Payment</v>
      </c>
      <c r="C573" s="34">
        <f>-$B$6-C571-C572</f>
        <v>-13357.895825866375</v>
      </c>
      <c r="D573" s="55">
        <f t="shared" si="24"/>
        <v>763155.366138586</v>
      </c>
      <c r="F573" s="51">
        <f t="shared" si="25"/>
        <v>9</v>
      </c>
      <c r="G573" s="3">
        <f>COUNTIF($B$9:B573,B573)</f>
        <v>141</v>
      </c>
    </row>
    <row r="574" spans="1:6" ht="15" customHeight="1">
      <c r="A574" s="56">
        <f>DATE(YEAR(A570),MONTH(A570)+2,1-1)</f>
        <v>44165</v>
      </c>
      <c r="B574" s="3" t="str">
        <f t="shared" si="26"/>
        <v>Interest</v>
      </c>
      <c r="C574" s="34">
        <f>(D570*$B$5/365*F571)+(D571*$B$5/365*F572)+(D572*$B$5/365*F573)+(D573*$B$5/365*F574)</f>
        <v>9463.582168116263</v>
      </c>
      <c r="D574" s="55">
        <f t="shared" si="24"/>
        <v>772618.9483067022</v>
      </c>
      <c r="F574" s="51">
        <f t="shared" si="25"/>
        <v>20</v>
      </c>
    </row>
    <row r="575" spans="1:6" ht="15" customHeight="1">
      <c r="A575" s="56">
        <f>DATE(YEAR(A571),MONTH(A571)+1,1)</f>
        <v>44166</v>
      </c>
      <c r="B575" s="3" t="str">
        <f t="shared" si="26"/>
        <v>Admin Fee</v>
      </c>
      <c r="C575" s="34">
        <f>$G$4</f>
        <v>40</v>
      </c>
      <c r="D575" s="55">
        <f t="shared" si="24"/>
        <v>772658.9483067022</v>
      </c>
      <c r="F575" s="51">
        <f t="shared" si="25"/>
        <v>1</v>
      </c>
    </row>
    <row r="576" spans="1:6" ht="15" customHeight="1">
      <c r="A576" s="56">
        <f>DATE(YEAR(A572),MONTH(A572)+1,1)</f>
        <v>44166</v>
      </c>
      <c r="B576" s="3" t="str">
        <f t="shared" si="26"/>
        <v>Insurance</v>
      </c>
      <c r="C576" s="34">
        <f>$G$3</f>
        <v>150</v>
      </c>
      <c r="D576" s="55">
        <f t="shared" si="24"/>
        <v>772808.9483067022</v>
      </c>
      <c r="F576" s="51">
        <f t="shared" si="25"/>
        <v>0</v>
      </c>
    </row>
    <row r="577" spans="1:7" ht="15" customHeight="1">
      <c r="A577" s="56">
        <f>DATE(YEAR(A573),MONTH(A573)+1,$D$4)</f>
        <v>44175</v>
      </c>
      <c r="B577" s="3" t="str">
        <f t="shared" si="26"/>
        <v>Debit Order / Payment</v>
      </c>
      <c r="C577" s="34">
        <f>-$B$6-C575-C576</f>
        <v>-13357.895825866375</v>
      </c>
      <c r="D577" s="55">
        <f t="shared" si="24"/>
        <v>759451.0524808358</v>
      </c>
      <c r="F577" s="51">
        <f t="shared" si="25"/>
        <v>9</v>
      </c>
      <c r="G577" s="3">
        <f>COUNTIF($B$9:B577,B577)</f>
        <v>142</v>
      </c>
    </row>
    <row r="578" spans="1:6" ht="15" customHeight="1">
      <c r="A578" s="56">
        <f>DATE(YEAR(A574),MONTH(A574)+2,1-1)</f>
        <v>44196</v>
      </c>
      <c r="B578" s="3" t="str">
        <f t="shared" si="26"/>
        <v>Interest</v>
      </c>
      <c r="C578" s="34">
        <f>(D574*$B$5/365*F575)+(D575*$B$5/365*F576)+(D576*$B$5/365*F577)+(D577*$B$5/365*F578)</f>
        <v>9730.015719930647</v>
      </c>
      <c r="D578" s="55">
        <f t="shared" si="24"/>
        <v>769181.0682007665</v>
      </c>
      <c r="F578" s="51">
        <f t="shared" si="25"/>
        <v>21</v>
      </c>
    </row>
    <row r="579" spans="1:6" ht="15" customHeight="1">
      <c r="A579" s="56">
        <f>DATE(YEAR(A575),MONTH(A575)+1,1)</f>
        <v>44197</v>
      </c>
      <c r="B579" s="3" t="str">
        <f t="shared" si="26"/>
        <v>Admin Fee</v>
      </c>
      <c r="C579" s="34">
        <f>$G$4</f>
        <v>40</v>
      </c>
      <c r="D579" s="55">
        <f t="shared" si="24"/>
        <v>769221.0682007665</v>
      </c>
      <c r="F579" s="51">
        <f t="shared" si="25"/>
        <v>1</v>
      </c>
    </row>
    <row r="580" spans="1:6" ht="15" customHeight="1">
      <c r="A580" s="56">
        <f>DATE(YEAR(A576),MONTH(A576)+1,1)</f>
        <v>44197</v>
      </c>
      <c r="B580" s="3" t="str">
        <f t="shared" si="26"/>
        <v>Insurance</v>
      </c>
      <c r="C580" s="34">
        <f>$G$3</f>
        <v>150</v>
      </c>
      <c r="D580" s="55">
        <f t="shared" si="24"/>
        <v>769371.0682007665</v>
      </c>
      <c r="F580" s="51">
        <f t="shared" si="25"/>
        <v>0</v>
      </c>
    </row>
    <row r="581" spans="1:7" ht="15" customHeight="1">
      <c r="A581" s="56">
        <f>DATE(YEAR(A577),MONTH(A577)+1,$D$4)</f>
        <v>44206</v>
      </c>
      <c r="B581" s="3" t="str">
        <f t="shared" si="26"/>
        <v>Debit Order / Payment</v>
      </c>
      <c r="C581" s="34">
        <f>-$B$6-C579-C580</f>
        <v>-13357.895825866375</v>
      </c>
      <c r="D581" s="55">
        <f t="shared" si="24"/>
        <v>756013.1723749001</v>
      </c>
      <c r="F581" s="51">
        <f t="shared" si="25"/>
        <v>9</v>
      </c>
      <c r="G581" s="3">
        <f>COUNTIF($B$9:B581,B581)</f>
        <v>143</v>
      </c>
    </row>
    <row r="582" spans="1:6" ht="15" customHeight="1">
      <c r="A582" s="56">
        <f>DATE(YEAR(A578),MONTH(A578)+2,1-1)</f>
        <v>44227</v>
      </c>
      <c r="B582" s="3" t="str">
        <f t="shared" si="26"/>
        <v>Interest</v>
      </c>
      <c r="C582" s="34">
        <f>(D578*$B$5/365*F579)+(D579*$B$5/365*F580)+(D580*$B$5/365*F581)+(D581*$B$5/365*F582)</f>
        <v>9686.218069265986</v>
      </c>
      <c r="D582" s="55">
        <f t="shared" si="24"/>
        <v>765699.390444166</v>
      </c>
      <c r="F582" s="51">
        <f t="shared" si="25"/>
        <v>21</v>
      </c>
    </row>
    <row r="583" spans="1:6" ht="15" customHeight="1">
      <c r="A583" s="56">
        <f>DATE(YEAR(A579),MONTH(A579)+1,1)</f>
        <v>44228</v>
      </c>
      <c r="B583" s="3" t="str">
        <f t="shared" si="26"/>
        <v>Admin Fee</v>
      </c>
      <c r="C583" s="34">
        <f>$G$4</f>
        <v>40</v>
      </c>
      <c r="D583" s="55">
        <f t="shared" si="24"/>
        <v>765739.390444166</v>
      </c>
      <c r="F583" s="51">
        <f t="shared" si="25"/>
        <v>1</v>
      </c>
    </row>
    <row r="584" spans="1:6" ht="15" customHeight="1">
      <c r="A584" s="56">
        <f>DATE(YEAR(A580),MONTH(A580)+1,1)</f>
        <v>44228</v>
      </c>
      <c r="B584" s="3" t="str">
        <f t="shared" si="26"/>
        <v>Insurance</v>
      </c>
      <c r="C584" s="34">
        <f>$G$3</f>
        <v>150</v>
      </c>
      <c r="D584" s="55">
        <f t="shared" si="24"/>
        <v>765889.390444166</v>
      </c>
      <c r="F584" s="51">
        <f t="shared" si="25"/>
        <v>0</v>
      </c>
    </row>
    <row r="585" spans="1:7" ht="15" customHeight="1">
      <c r="A585" s="56">
        <f>DATE(YEAR(A581),MONTH(A581)+1,$D$4)</f>
        <v>44237</v>
      </c>
      <c r="B585" s="3" t="str">
        <f t="shared" si="26"/>
        <v>Debit Order / Payment</v>
      </c>
      <c r="C585" s="34">
        <f>-$B$6-C583-C584</f>
        <v>-13357.895825866375</v>
      </c>
      <c r="D585" s="55">
        <f t="shared" si="24"/>
        <v>752531.4946182997</v>
      </c>
      <c r="F585" s="51">
        <f t="shared" si="25"/>
        <v>9</v>
      </c>
      <c r="G585" s="3">
        <f>COUNTIF($B$9:B585,B585)</f>
        <v>144</v>
      </c>
    </row>
    <row r="586" spans="1:6" ht="15" customHeight="1">
      <c r="A586" s="56">
        <f>DATE(YEAR(A582),MONTH(A582)+2,1-1)</f>
        <v>44255</v>
      </c>
      <c r="B586" s="3" t="str">
        <f t="shared" si="26"/>
        <v>Interest</v>
      </c>
      <c r="C586" s="34">
        <f>(D582*$B$5/365*F583)+(D583*$B$5/365*F584)+(D584*$B$5/365*F585)+(D585*$B$5/365*F586)</f>
        <v>8714.083893522351</v>
      </c>
      <c r="D586" s="55">
        <f aca="true" t="shared" si="27" ref="D586:D649">D585+C586</f>
        <v>761245.578511822</v>
      </c>
      <c r="F586" s="51">
        <f aca="true" t="shared" si="28" ref="F586:F649">A586-A585</f>
        <v>18</v>
      </c>
    </row>
    <row r="587" spans="1:6" ht="15" customHeight="1">
      <c r="A587" s="56">
        <f>DATE(YEAR(A583),MONTH(A583)+1,1)</f>
        <v>44256</v>
      </c>
      <c r="B587" s="3" t="str">
        <f t="shared" si="26"/>
        <v>Admin Fee</v>
      </c>
      <c r="C587" s="34">
        <f>$G$4</f>
        <v>40</v>
      </c>
      <c r="D587" s="55">
        <f t="shared" si="27"/>
        <v>761285.578511822</v>
      </c>
      <c r="F587" s="51">
        <f t="shared" si="28"/>
        <v>1</v>
      </c>
    </row>
    <row r="588" spans="1:6" ht="15" customHeight="1">
      <c r="A588" s="56">
        <f>DATE(YEAR(A584),MONTH(A584)+1,1)</f>
        <v>44256</v>
      </c>
      <c r="B588" s="3" t="str">
        <f t="shared" si="26"/>
        <v>Insurance</v>
      </c>
      <c r="C588" s="34">
        <f>$G$3</f>
        <v>150</v>
      </c>
      <c r="D588" s="55">
        <f t="shared" si="27"/>
        <v>761435.578511822</v>
      </c>
      <c r="F588" s="51">
        <f t="shared" si="28"/>
        <v>0</v>
      </c>
    </row>
    <row r="589" spans="1:7" ht="15" customHeight="1">
      <c r="A589" s="56">
        <f>DATE(YEAR(A585),MONTH(A585)+1,$D$4)</f>
        <v>44265</v>
      </c>
      <c r="B589" s="3" t="str">
        <f t="shared" si="26"/>
        <v>Debit Order / Payment</v>
      </c>
      <c r="C589" s="34">
        <f>-$B$6-C587-C588</f>
        <v>-13357.895825866375</v>
      </c>
      <c r="D589" s="55">
        <f t="shared" si="27"/>
        <v>748077.6826859557</v>
      </c>
      <c r="F589" s="51">
        <f t="shared" si="28"/>
        <v>9</v>
      </c>
      <c r="G589" s="3">
        <f>COUNTIF($B$9:B589,B589)</f>
        <v>145</v>
      </c>
    </row>
    <row r="590" spans="1:6" ht="15" customHeight="1">
      <c r="A590" s="56">
        <f>DATE(YEAR(A586),MONTH(A586)+2,1-1)</f>
        <v>44286</v>
      </c>
      <c r="B590" s="3" t="str">
        <f t="shared" si="26"/>
        <v>Interest</v>
      </c>
      <c r="C590" s="34">
        <f>(D586*$B$5/365*F587)+(D587*$B$5/365*F588)+(D588*$B$5/365*F589)+(D589*$B$5/365*F590)</f>
        <v>9585.122104735598</v>
      </c>
      <c r="D590" s="55">
        <f t="shared" si="27"/>
        <v>757662.8047906912</v>
      </c>
      <c r="F590" s="51">
        <f t="shared" si="28"/>
        <v>21</v>
      </c>
    </row>
    <row r="591" spans="1:6" ht="15" customHeight="1">
      <c r="A591" s="56">
        <f>DATE(YEAR(A587),MONTH(A587)+1,1)</f>
        <v>44287</v>
      </c>
      <c r="B591" s="3" t="str">
        <f aca="true" t="shared" si="29" ref="B591:B654">B587</f>
        <v>Admin Fee</v>
      </c>
      <c r="C591" s="34">
        <f>$G$4</f>
        <v>40</v>
      </c>
      <c r="D591" s="55">
        <f t="shared" si="27"/>
        <v>757702.8047906912</v>
      </c>
      <c r="F591" s="51">
        <f t="shared" si="28"/>
        <v>1</v>
      </c>
    </row>
    <row r="592" spans="1:6" ht="15" customHeight="1">
      <c r="A592" s="56">
        <f>DATE(YEAR(A588),MONTH(A588)+1,1)</f>
        <v>44287</v>
      </c>
      <c r="B592" s="3" t="str">
        <f t="shared" si="29"/>
        <v>Insurance</v>
      </c>
      <c r="C592" s="34">
        <f>$G$3</f>
        <v>150</v>
      </c>
      <c r="D592" s="55">
        <f t="shared" si="27"/>
        <v>757852.8047906912</v>
      </c>
      <c r="F592" s="51">
        <f t="shared" si="28"/>
        <v>0</v>
      </c>
    </row>
    <row r="593" spans="1:7" ht="15" customHeight="1">
      <c r="A593" s="56">
        <f>DATE(YEAR(A589),MONTH(A589)+1,$D$4)</f>
        <v>44296</v>
      </c>
      <c r="B593" s="3" t="str">
        <f t="shared" si="29"/>
        <v>Debit Order / Payment</v>
      </c>
      <c r="C593" s="34">
        <f>-$B$6-C591-C592</f>
        <v>-13357.895825866375</v>
      </c>
      <c r="D593" s="55">
        <f t="shared" si="27"/>
        <v>744494.9089648249</v>
      </c>
      <c r="F593" s="51">
        <f t="shared" si="28"/>
        <v>9</v>
      </c>
      <c r="G593" s="3">
        <f>COUNTIF($B$9:B593,B593)</f>
        <v>146</v>
      </c>
    </row>
    <row r="594" spans="1:6" ht="15" customHeight="1">
      <c r="A594" s="56">
        <f>DATE(YEAR(A590),MONTH(A590)+2,1-1)</f>
        <v>44316</v>
      </c>
      <c r="B594" s="3" t="str">
        <f t="shared" si="29"/>
        <v>Interest</v>
      </c>
      <c r="C594" s="34">
        <f>(D590*$B$5/365*F591)+(D591*$B$5/365*F592)+(D592*$B$5/365*F593)+(D593*$B$5/365*F594)</f>
        <v>9233.52173720688</v>
      </c>
      <c r="D594" s="55">
        <f t="shared" si="27"/>
        <v>753728.4307020317</v>
      </c>
      <c r="F594" s="51">
        <f t="shared" si="28"/>
        <v>20</v>
      </c>
    </row>
    <row r="595" spans="1:6" ht="15" customHeight="1">
      <c r="A595" s="56">
        <f>DATE(YEAR(A591),MONTH(A591)+1,1)</f>
        <v>44317</v>
      </c>
      <c r="B595" s="3" t="str">
        <f t="shared" si="29"/>
        <v>Admin Fee</v>
      </c>
      <c r="C595" s="34">
        <f>$G$4</f>
        <v>40</v>
      </c>
      <c r="D595" s="55">
        <f t="shared" si="27"/>
        <v>753768.4307020317</v>
      </c>
      <c r="F595" s="51">
        <f t="shared" si="28"/>
        <v>1</v>
      </c>
    </row>
    <row r="596" spans="1:6" ht="15" customHeight="1">
      <c r="A596" s="56">
        <f>DATE(YEAR(A592),MONTH(A592)+1,1)</f>
        <v>44317</v>
      </c>
      <c r="B596" s="3" t="str">
        <f t="shared" si="29"/>
        <v>Insurance</v>
      </c>
      <c r="C596" s="34">
        <f>$G$3</f>
        <v>150</v>
      </c>
      <c r="D596" s="55">
        <f t="shared" si="27"/>
        <v>753918.4307020317</v>
      </c>
      <c r="F596" s="51">
        <f t="shared" si="28"/>
        <v>0</v>
      </c>
    </row>
    <row r="597" spans="1:7" ht="15" customHeight="1">
      <c r="A597" s="56">
        <f>DATE(YEAR(A593),MONTH(A593)+1,$D$4)</f>
        <v>44326</v>
      </c>
      <c r="B597" s="3" t="str">
        <f t="shared" si="29"/>
        <v>Debit Order / Payment</v>
      </c>
      <c r="C597" s="34">
        <f>-$B$6-C595-C596</f>
        <v>-13357.895825866375</v>
      </c>
      <c r="D597" s="55">
        <f t="shared" si="27"/>
        <v>740560.5348761653</v>
      </c>
      <c r="F597" s="51">
        <f t="shared" si="28"/>
        <v>9</v>
      </c>
      <c r="G597" s="3">
        <f>COUNTIF($B$9:B597,B597)</f>
        <v>147</v>
      </c>
    </row>
    <row r="598" spans="1:6" ht="15" customHeight="1">
      <c r="A598" s="56">
        <f>DATE(YEAR(A594),MONTH(A594)+2,1-1)</f>
        <v>44347</v>
      </c>
      <c r="B598" s="3" t="str">
        <f t="shared" si="29"/>
        <v>Interest</v>
      </c>
      <c r="C598" s="34">
        <f>(D594*$B$5/365*F595)+(D595*$B$5/365*F596)+(D596*$B$5/365*F597)+(D597*$B$5/365*F598)</f>
        <v>9489.35570113142</v>
      </c>
      <c r="D598" s="55">
        <f t="shared" si="27"/>
        <v>750049.8905772967</v>
      </c>
      <c r="F598" s="51">
        <f t="shared" si="28"/>
        <v>21</v>
      </c>
    </row>
    <row r="599" spans="1:6" ht="15" customHeight="1">
      <c r="A599" s="56">
        <f>DATE(YEAR(A595),MONTH(A595)+1,1)</f>
        <v>44348</v>
      </c>
      <c r="B599" s="3" t="str">
        <f t="shared" si="29"/>
        <v>Admin Fee</v>
      </c>
      <c r="C599" s="34">
        <f>$G$4</f>
        <v>40</v>
      </c>
      <c r="D599" s="55">
        <f t="shared" si="27"/>
        <v>750089.8905772967</v>
      </c>
      <c r="F599" s="51">
        <f t="shared" si="28"/>
        <v>1</v>
      </c>
    </row>
    <row r="600" spans="1:6" ht="15" customHeight="1">
      <c r="A600" s="56">
        <f>DATE(YEAR(A596),MONTH(A596)+1,1)</f>
        <v>44348</v>
      </c>
      <c r="B600" s="3" t="str">
        <f t="shared" si="29"/>
        <v>Insurance</v>
      </c>
      <c r="C600" s="34">
        <f>$G$3</f>
        <v>150</v>
      </c>
      <c r="D600" s="55">
        <f t="shared" si="27"/>
        <v>750239.8905772967</v>
      </c>
      <c r="F600" s="51">
        <f t="shared" si="28"/>
        <v>0</v>
      </c>
    </row>
    <row r="601" spans="1:7" ht="15" customHeight="1">
      <c r="A601" s="56">
        <f>DATE(YEAR(A597),MONTH(A597)+1,$D$4)</f>
        <v>44357</v>
      </c>
      <c r="B601" s="3" t="str">
        <f t="shared" si="29"/>
        <v>Debit Order / Payment</v>
      </c>
      <c r="C601" s="34">
        <f>-$B$6-C599-C600</f>
        <v>-13357.895825866375</v>
      </c>
      <c r="D601" s="55">
        <f t="shared" si="27"/>
        <v>736881.9947514303</v>
      </c>
      <c r="F601" s="51">
        <f t="shared" si="28"/>
        <v>9</v>
      </c>
      <c r="G601" s="3">
        <f>COUNTIF($B$9:B601,B601)</f>
        <v>148</v>
      </c>
    </row>
    <row r="602" spans="1:6" ht="15" customHeight="1">
      <c r="A602" s="56">
        <f>DATE(YEAR(A598),MONTH(A598)+2,1-1)</f>
        <v>44377</v>
      </c>
      <c r="B602" s="3" t="str">
        <f t="shared" si="29"/>
        <v>Interest</v>
      </c>
      <c r="C602" s="34">
        <f>(D598*$B$5/365*F599)+(D599*$B$5/365*F600)+(D600*$B$5/365*F601)+(D601*$B$5/365*F602)</f>
        <v>9139.663890740372</v>
      </c>
      <c r="D602" s="55">
        <f t="shared" si="27"/>
        <v>746021.6586421707</v>
      </c>
      <c r="F602" s="51">
        <f t="shared" si="28"/>
        <v>20</v>
      </c>
    </row>
    <row r="603" spans="1:6" ht="15" customHeight="1">
      <c r="A603" s="56">
        <f>DATE(YEAR(A599),MONTH(A599)+1,1)</f>
        <v>44378</v>
      </c>
      <c r="B603" s="3" t="str">
        <f t="shared" si="29"/>
        <v>Admin Fee</v>
      </c>
      <c r="C603" s="34">
        <f>$G$4</f>
        <v>40</v>
      </c>
      <c r="D603" s="55">
        <f t="shared" si="27"/>
        <v>746061.6586421707</v>
      </c>
      <c r="F603" s="51">
        <f t="shared" si="28"/>
        <v>1</v>
      </c>
    </row>
    <row r="604" spans="1:6" ht="15" customHeight="1">
      <c r="A604" s="56">
        <f>DATE(YEAR(A600),MONTH(A600)+1,1)</f>
        <v>44378</v>
      </c>
      <c r="B604" s="3" t="str">
        <f t="shared" si="29"/>
        <v>Insurance</v>
      </c>
      <c r="C604" s="34">
        <f>$G$3</f>
        <v>150</v>
      </c>
      <c r="D604" s="55">
        <f t="shared" si="27"/>
        <v>746211.6586421707</v>
      </c>
      <c r="F604" s="51">
        <f t="shared" si="28"/>
        <v>0</v>
      </c>
    </row>
    <row r="605" spans="1:7" ht="15" customHeight="1">
      <c r="A605" s="56">
        <f>DATE(YEAR(A601),MONTH(A601)+1,$D$4)</f>
        <v>44387</v>
      </c>
      <c r="B605" s="3" t="str">
        <f t="shared" si="29"/>
        <v>Debit Order / Payment</v>
      </c>
      <c r="C605" s="34">
        <f>-$B$6-C603-C604</f>
        <v>-13357.895825866375</v>
      </c>
      <c r="D605" s="55">
        <f t="shared" si="27"/>
        <v>732853.7628163043</v>
      </c>
      <c r="F605" s="51">
        <f t="shared" si="28"/>
        <v>9</v>
      </c>
      <c r="G605" s="3">
        <f>COUNTIF($B$9:B605,B605)</f>
        <v>149</v>
      </c>
    </row>
    <row r="606" spans="1:6" ht="15" customHeight="1">
      <c r="A606" s="56">
        <f>DATE(YEAR(A602),MONTH(A602)+2,1-1)</f>
        <v>44408</v>
      </c>
      <c r="B606" s="3" t="str">
        <f t="shared" si="29"/>
        <v>Interest</v>
      </c>
      <c r="C606" s="34">
        <f>(D602*$B$5/365*F603)+(D603*$B$5/365*F604)+(D604*$B$5/365*F605)+(D605*$B$5/365*F606)</f>
        <v>9391.173536533192</v>
      </c>
      <c r="D606" s="55">
        <f t="shared" si="27"/>
        <v>742244.9363528375</v>
      </c>
      <c r="F606" s="51">
        <f t="shared" si="28"/>
        <v>21</v>
      </c>
    </row>
    <row r="607" spans="1:6" ht="15" customHeight="1">
      <c r="A607" s="56">
        <f>DATE(YEAR(A603),MONTH(A603)+1,1)</f>
        <v>44409</v>
      </c>
      <c r="B607" s="3" t="str">
        <f t="shared" si="29"/>
        <v>Admin Fee</v>
      </c>
      <c r="C607" s="34">
        <f>$G$4</f>
        <v>40</v>
      </c>
      <c r="D607" s="55">
        <f t="shared" si="27"/>
        <v>742284.9363528375</v>
      </c>
      <c r="F607" s="51">
        <f t="shared" si="28"/>
        <v>1</v>
      </c>
    </row>
    <row r="608" spans="1:6" ht="15" customHeight="1">
      <c r="A608" s="56">
        <f>DATE(YEAR(A604),MONTH(A604)+1,1)</f>
        <v>44409</v>
      </c>
      <c r="B608" s="3" t="str">
        <f t="shared" si="29"/>
        <v>Insurance</v>
      </c>
      <c r="C608" s="34">
        <f>$G$3</f>
        <v>150</v>
      </c>
      <c r="D608" s="55">
        <f t="shared" si="27"/>
        <v>742434.9363528375</v>
      </c>
      <c r="F608" s="51">
        <f t="shared" si="28"/>
        <v>0</v>
      </c>
    </row>
    <row r="609" spans="1:7" ht="15" customHeight="1">
      <c r="A609" s="56">
        <f>DATE(YEAR(A605),MONTH(A605)+1,$D$4)</f>
        <v>44418</v>
      </c>
      <c r="B609" s="3" t="str">
        <f t="shared" si="29"/>
        <v>Debit Order / Payment</v>
      </c>
      <c r="C609" s="34">
        <f>-$B$6-C607-C608</f>
        <v>-13357.895825866375</v>
      </c>
      <c r="D609" s="55">
        <f t="shared" si="27"/>
        <v>729077.0405269711</v>
      </c>
      <c r="F609" s="51">
        <f t="shared" si="28"/>
        <v>9</v>
      </c>
      <c r="G609" s="3">
        <f>COUNTIF($B$9:B609,B609)</f>
        <v>150</v>
      </c>
    </row>
    <row r="610" spans="1:6" ht="15" customHeight="1">
      <c r="A610" s="56">
        <f>DATE(YEAR(A606),MONTH(A606)+2,1-1)</f>
        <v>44439</v>
      </c>
      <c r="B610" s="3" t="str">
        <f t="shared" si="29"/>
        <v>Interest</v>
      </c>
      <c r="C610" s="34">
        <f>(D606*$B$5/365*F607)+(D607*$B$5/365*F608)+(D608*$B$5/365*F609)+(D609*$B$5/365*F610)</f>
        <v>9343.05912928552</v>
      </c>
      <c r="D610" s="55">
        <f t="shared" si="27"/>
        <v>738420.0996562566</v>
      </c>
      <c r="F610" s="51">
        <f t="shared" si="28"/>
        <v>21</v>
      </c>
    </row>
    <row r="611" spans="1:6" ht="15" customHeight="1">
      <c r="A611" s="56">
        <f>DATE(YEAR(A607),MONTH(A607)+1,1)</f>
        <v>44440</v>
      </c>
      <c r="B611" s="3" t="str">
        <f t="shared" si="29"/>
        <v>Admin Fee</v>
      </c>
      <c r="C611" s="34">
        <f>$G$4</f>
        <v>40</v>
      </c>
      <c r="D611" s="55">
        <f t="shared" si="27"/>
        <v>738460.0996562566</v>
      </c>
      <c r="F611" s="51">
        <f t="shared" si="28"/>
        <v>1</v>
      </c>
    </row>
    <row r="612" spans="1:6" ht="15" customHeight="1">
      <c r="A612" s="56">
        <f>DATE(YEAR(A608),MONTH(A608)+1,1)</f>
        <v>44440</v>
      </c>
      <c r="B612" s="3" t="str">
        <f t="shared" si="29"/>
        <v>Insurance</v>
      </c>
      <c r="C612" s="34">
        <f>$G$3</f>
        <v>150</v>
      </c>
      <c r="D612" s="55">
        <f t="shared" si="27"/>
        <v>738610.0996562566</v>
      </c>
      <c r="F612" s="51">
        <f t="shared" si="28"/>
        <v>0</v>
      </c>
    </row>
    <row r="613" spans="1:7" ht="15" customHeight="1">
      <c r="A613" s="56">
        <f>DATE(YEAR(A609),MONTH(A609)+1,$D$4)</f>
        <v>44449</v>
      </c>
      <c r="B613" s="3" t="str">
        <f t="shared" si="29"/>
        <v>Debit Order / Payment</v>
      </c>
      <c r="C613" s="34">
        <f>-$B$6-C611-C612</f>
        <v>-13357.895825866375</v>
      </c>
      <c r="D613" s="55">
        <f t="shared" si="27"/>
        <v>725252.2038303902</v>
      </c>
      <c r="F613" s="51">
        <f t="shared" si="28"/>
        <v>9</v>
      </c>
      <c r="G613" s="3">
        <f>COUNTIF($B$9:B613,B613)</f>
        <v>151</v>
      </c>
    </row>
    <row r="614" spans="1:6" ht="15" customHeight="1">
      <c r="A614" s="56">
        <f>DATE(YEAR(A610),MONTH(A610)+2,1-1)</f>
        <v>44469</v>
      </c>
      <c r="B614" s="3" t="str">
        <f t="shared" si="29"/>
        <v>Interest</v>
      </c>
      <c r="C614" s="34">
        <f>(D610*$B$5/365*F611)+(D611*$B$5/365*F612)+(D612*$B$5/365*F613)+(D613*$B$5/365*F614)</f>
        <v>8996.282906782344</v>
      </c>
      <c r="D614" s="55">
        <f t="shared" si="27"/>
        <v>734248.4867371726</v>
      </c>
      <c r="F614" s="51">
        <f t="shared" si="28"/>
        <v>20</v>
      </c>
    </row>
    <row r="615" spans="1:6" ht="15" customHeight="1">
      <c r="A615" s="56">
        <f>DATE(YEAR(A611),MONTH(A611)+1,1)</f>
        <v>44470</v>
      </c>
      <c r="B615" s="3" t="str">
        <f t="shared" si="29"/>
        <v>Admin Fee</v>
      </c>
      <c r="C615" s="34">
        <f>$G$4</f>
        <v>40</v>
      </c>
      <c r="D615" s="55">
        <f t="shared" si="27"/>
        <v>734288.4867371726</v>
      </c>
      <c r="F615" s="51">
        <f t="shared" si="28"/>
        <v>1</v>
      </c>
    </row>
    <row r="616" spans="1:6" ht="15" customHeight="1">
      <c r="A616" s="56">
        <f>DATE(YEAR(A612),MONTH(A612)+1,1)</f>
        <v>44470</v>
      </c>
      <c r="B616" s="3" t="str">
        <f t="shared" si="29"/>
        <v>Insurance</v>
      </c>
      <c r="C616" s="34">
        <f>$G$3</f>
        <v>150</v>
      </c>
      <c r="D616" s="55">
        <f t="shared" si="27"/>
        <v>734438.4867371726</v>
      </c>
      <c r="F616" s="51">
        <f t="shared" si="28"/>
        <v>0</v>
      </c>
    </row>
    <row r="617" spans="1:7" ht="15" customHeight="1">
      <c r="A617" s="56">
        <f>DATE(YEAR(A613),MONTH(A613)+1,$D$4)</f>
        <v>44479</v>
      </c>
      <c r="B617" s="3" t="str">
        <f t="shared" si="29"/>
        <v>Debit Order / Payment</v>
      </c>
      <c r="C617" s="34">
        <f>-$B$6-C615-C616</f>
        <v>-13357.895825866375</v>
      </c>
      <c r="D617" s="55">
        <f t="shared" si="27"/>
        <v>721080.5909113062</v>
      </c>
      <c r="F617" s="51">
        <f t="shared" si="28"/>
        <v>9</v>
      </c>
      <c r="G617" s="3">
        <f>COUNTIF($B$9:B617,B617)</f>
        <v>152</v>
      </c>
    </row>
    <row r="618" spans="1:6" ht="15" customHeight="1">
      <c r="A618" s="56">
        <f>DATE(YEAR(A614),MONTH(A614)+2,1-1)</f>
        <v>44500</v>
      </c>
      <c r="B618" s="3" t="str">
        <f t="shared" si="29"/>
        <v>Interest</v>
      </c>
      <c r="C618" s="34">
        <f>(D614*$B$5/365*F615)+(D615*$B$5/365*F616)+(D616*$B$5/365*F617)+(D617*$B$5/365*F618)</f>
        <v>9241.186551990064</v>
      </c>
      <c r="D618" s="55">
        <f t="shared" si="27"/>
        <v>730321.7774632963</v>
      </c>
      <c r="F618" s="51">
        <f t="shared" si="28"/>
        <v>21</v>
      </c>
    </row>
    <row r="619" spans="1:6" ht="15" customHeight="1">
      <c r="A619" s="56">
        <f>DATE(YEAR(A615),MONTH(A615)+1,1)</f>
        <v>44501</v>
      </c>
      <c r="B619" s="3" t="str">
        <f t="shared" si="29"/>
        <v>Admin Fee</v>
      </c>
      <c r="C619" s="34">
        <f>$G$4</f>
        <v>40</v>
      </c>
      <c r="D619" s="55">
        <f t="shared" si="27"/>
        <v>730361.7774632963</v>
      </c>
      <c r="F619" s="51">
        <f t="shared" si="28"/>
        <v>1</v>
      </c>
    </row>
    <row r="620" spans="1:6" ht="15" customHeight="1">
      <c r="A620" s="56">
        <f>DATE(YEAR(A616),MONTH(A616)+1,1)</f>
        <v>44501</v>
      </c>
      <c r="B620" s="3" t="str">
        <f t="shared" si="29"/>
        <v>Insurance</v>
      </c>
      <c r="C620" s="34">
        <f>$G$3</f>
        <v>150</v>
      </c>
      <c r="D620" s="55">
        <f t="shared" si="27"/>
        <v>730511.7774632963</v>
      </c>
      <c r="F620" s="51">
        <f t="shared" si="28"/>
        <v>0</v>
      </c>
    </row>
    <row r="621" spans="1:7" ht="15" customHeight="1">
      <c r="A621" s="56">
        <f>DATE(YEAR(A617),MONTH(A617)+1,$D$4)</f>
        <v>44510</v>
      </c>
      <c r="B621" s="3" t="str">
        <f t="shared" si="29"/>
        <v>Debit Order / Payment</v>
      </c>
      <c r="C621" s="34">
        <f>-$B$6-C619-C620</f>
        <v>-13357.895825866375</v>
      </c>
      <c r="D621" s="55">
        <f t="shared" si="27"/>
        <v>717153.8816374299</v>
      </c>
      <c r="F621" s="51">
        <f t="shared" si="28"/>
        <v>9</v>
      </c>
      <c r="G621" s="3">
        <f>COUNTIF($B$9:B621,B621)</f>
        <v>153</v>
      </c>
    </row>
    <row r="622" spans="1:6" ht="15" customHeight="1">
      <c r="A622" s="56">
        <f>DATE(YEAR(A618),MONTH(A618)+2,1-1)</f>
        <v>44530</v>
      </c>
      <c r="B622" s="3" t="str">
        <f t="shared" si="29"/>
        <v>Interest</v>
      </c>
      <c r="C622" s="34">
        <f>(D618*$B$5/365*F619)+(D619*$B$5/365*F620)+(D620*$B$5/365*F621)+(D621*$B$5/365*F622)</f>
        <v>8896.440578375983</v>
      </c>
      <c r="D622" s="55">
        <f t="shared" si="27"/>
        <v>726050.3222158059</v>
      </c>
      <c r="F622" s="51">
        <f t="shared" si="28"/>
        <v>20</v>
      </c>
    </row>
    <row r="623" spans="1:6" ht="15" customHeight="1">
      <c r="A623" s="56">
        <f>DATE(YEAR(A619),MONTH(A619)+1,1)</f>
        <v>44531</v>
      </c>
      <c r="B623" s="3" t="str">
        <f t="shared" si="29"/>
        <v>Admin Fee</v>
      </c>
      <c r="C623" s="34">
        <f>$G$4</f>
        <v>40</v>
      </c>
      <c r="D623" s="55">
        <f t="shared" si="27"/>
        <v>726090.3222158059</v>
      </c>
      <c r="F623" s="51">
        <f t="shared" si="28"/>
        <v>1</v>
      </c>
    </row>
    <row r="624" spans="1:6" ht="15" customHeight="1">
      <c r="A624" s="56">
        <f>DATE(YEAR(A620),MONTH(A620)+1,1)</f>
        <v>44531</v>
      </c>
      <c r="B624" s="3" t="str">
        <f t="shared" si="29"/>
        <v>Insurance</v>
      </c>
      <c r="C624" s="34">
        <f>$G$3</f>
        <v>150</v>
      </c>
      <c r="D624" s="55">
        <f t="shared" si="27"/>
        <v>726240.3222158059</v>
      </c>
      <c r="F624" s="51">
        <f t="shared" si="28"/>
        <v>0</v>
      </c>
    </row>
    <row r="625" spans="1:7" ht="15" customHeight="1">
      <c r="A625" s="56">
        <f>DATE(YEAR(A621),MONTH(A621)+1,$D$4)</f>
        <v>44540</v>
      </c>
      <c r="B625" s="3" t="str">
        <f t="shared" si="29"/>
        <v>Debit Order / Payment</v>
      </c>
      <c r="C625" s="34">
        <f>-$B$6-C623-C624</f>
        <v>-13357.895825866375</v>
      </c>
      <c r="D625" s="55">
        <f t="shared" si="27"/>
        <v>712882.4263899395</v>
      </c>
      <c r="F625" s="51">
        <f t="shared" si="28"/>
        <v>9</v>
      </c>
      <c r="G625" s="3">
        <f>COUNTIF($B$9:B625,B625)</f>
        <v>154</v>
      </c>
    </row>
    <row r="626" spans="1:6" ht="15" customHeight="1">
      <c r="A626" s="56">
        <f>DATE(YEAR(A622),MONTH(A622)+2,1-1)</f>
        <v>44561</v>
      </c>
      <c r="B626" s="3" t="str">
        <f t="shared" si="29"/>
        <v>Interest</v>
      </c>
      <c r="C626" s="34">
        <f>(D622*$B$5/365*F623)+(D623*$B$5/365*F624)+(D624*$B$5/365*F625)+(D625*$B$5/365*F626)</f>
        <v>9136.744182060324</v>
      </c>
      <c r="D626" s="55">
        <f t="shared" si="27"/>
        <v>722019.1705719999</v>
      </c>
      <c r="F626" s="51">
        <f t="shared" si="28"/>
        <v>21</v>
      </c>
    </row>
    <row r="627" spans="1:6" ht="15" customHeight="1">
      <c r="A627" s="56">
        <f>DATE(YEAR(A623),MONTH(A623)+1,1)</f>
        <v>44562</v>
      </c>
      <c r="B627" s="3" t="str">
        <f t="shared" si="29"/>
        <v>Admin Fee</v>
      </c>
      <c r="C627" s="34">
        <f>$G$4</f>
        <v>40</v>
      </c>
      <c r="D627" s="55">
        <f t="shared" si="27"/>
        <v>722059.1705719999</v>
      </c>
      <c r="F627" s="51">
        <f t="shared" si="28"/>
        <v>1</v>
      </c>
    </row>
    <row r="628" spans="1:6" ht="15" customHeight="1">
      <c r="A628" s="56">
        <f>DATE(YEAR(A624),MONTH(A624)+1,1)</f>
        <v>44562</v>
      </c>
      <c r="B628" s="3" t="str">
        <f t="shared" si="29"/>
        <v>Insurance</v>
      </c>
      <c r="C628" s="34">
        <f>$G$3</f>
        <v>150</v>
      </c>
      <c r="D628" s="55">
        <f t="shared" si="27"/>
        <v>722209.1705719999</v>
      </c>
      <c r="F628" s="51">
        <f t="shared" si="28"/>
        <v>0</v>
      </c>
    </row>
    <row r="629" spans="1:7" ht="15" customHeight="1">
      <c r="A629" s="56">
        <f>DATE(YEAR(A625),MONTH(A625)+1,$D$4)</f>
        <v>44571</v>
      </c>
      <c r="B629" s="3" t="str">
        <f t="shared" si="29"/>
        <v>Debit Order / Payment</v>
      </c>
      <c r="C629" s="34">
        <f>-$B$6-C627-C628</f>
        <v>-13357.895825866375</v>
      </c>
      <c r="D629" s="55">
        <f t="shared" si="27"/>
        <v>708851.2747461335</v>
      </c>
      <c r="F629" s="51">
        <f t="shared" si="28"/>
        <v>9</v>
      </c>
      <c r="G629" s="3">
        <f>COUNTIF($B$9:B629,B629)</f>
        <v>155</v>
      </c>
    </row>
    <row r="630" spans="1:6" ht="15" customHeight="1">
      <c r="A630" s="56">
        <f>DATE(YEAR(A626),MONTH(A626)+2,1-1)</f>
        <v>44592</v>
      </c>
      <c r="B630" s="3" t="str">
        <f t="shared" si="29"/>
        <v>Interest</v>
      </c>
      <c r="C630" s="34">
        <f>(D626*$B$5/365*F627)+(D627*$B$5/365*F628)+(D628*$B$5/365*F629)+(D629*$B$5/365*F630)</f>
        <v>9085.388414543342</v>
      </c>
      <c r="D630" s="55">
        <f t="shared" si="27"/>
        <v>717936.6631606768</v>
      </c>
      <c r="F630" s="51">
        <f t="shared" si="28"/>
        <v>21</v>
      </c>
    </row>
    <row r="631" spans="1:6" ht="15" customHeight="1">
      <c r="A631" s="56">
        <f>DATE(YEAR(A627),MONTH(A627)+1,1)</f>
        <v>44593</v>
      </c>
      <c r="B631" s="3" t="str">
        <f t="shared" si="29"/>
        <v>Admin Fee</v>
      </c>
      <c r="C631" s="34">
        <f>$G$4</f>
        <v>40</v>
      </c>
      <c r="D631" s="55">
        <f t="shared" si="27"/>
        <v>717976.6631606768</v>
      </c>
      <c r="F631" s="51">
        <f t="shared" si="28"/>
        <v>1</v>
      </c>
    </row>
    <row r="632" spans="1:6" ht="15" customHeight="1">
      <c r="A632" s="56">
        <f>DATE(YEAR(A628),MONTH(A628)+1,1)</f>
        <v>44593</v>
      </c>
      <c r="B632" s="3" t="str">
        <f t="shared" si="29"/>
        <v>Insurance</v>
      </c>
      <c r="C632" s="34">
        <f>$G$3</f>
        <v>150</v>
      </c>
      <c r="D632" s="55">
        <f t="shared" si="27"/>
        <v>718126.6631606768</v>
      </c>
      <c r="F632" s="51">
        <f t="shared" si="28"/>
        <v>0</v>
      </c>
    </row>
    <row r="633" spans="1:7" ht="15" customHeight="1">
      <c r="A633" s="56">
        <f>DATE(YEAR(A629),MONTH(A629)+1,$D$4)</f>
        <v>44602</v>
      </c>
      <c r="B633" s="3" t="str">
        <f t="shared" si="29"/>
        <v>Debit Order / Payment</v>
      </c>
      <c r="C633" s="34">
        <f>-$B$6-C631-C632</f>
        <v>-13357.895825866375</v>
      </c>
      <c r="D633" s="55">
        <f t="shared" si="27"/>
        <v>704768.7673348105</v>
      </c>
      <c r="F633" s="51">
        <f t="shared" si="28"/>
        <v>9</v>
      </c>
      <c r="G633" s="3">
        <f>COUNTIF($B$9:B633,B633)</f>
        <v>156</v>
      </c>
    </row>
    <row r="634" spans="1:6" ht="15" customHeight="1">
      <c r="A634" s="56">
        <f>DATE(YEAR(A630),MONTH(A630)+2,1-1)</f>
        <v>44620</v>
      </c>
      <c r="B634" s="3" t="str">
        <f t="shared" si="29"/>
        <v>Interest</v>
      </c>
      <c r="C634" s="34">
        <f>(D630*$B$5/365*F631)+(D631*$B$5/365*F632)+(D632*$B$5/365*F633)+(D633*$B$5/365*F634)</f>
        <v>8164.48538779453</v>
      </c>
      <c r="D634" s="55">
        <f t="shared" si="27"/>
        <v>712933.252722605</v>
      </c>
      <c r="F634" s="51">
        <f t="shared" si="28"/>
        <v>18</v>
      </c>
    </row>
    <row r="635" spans="1:6" ht="15" customHeight="1">
      <c r="A635" s="56">
        <f>DATE(YEAR(A631),MONTH(A631)+1,1)</f>
        <v>44621</v>
      </c>
      <c r="B635" s="3" t="str">
        <f t="shared" si="29"/>
        <v>Admin Fee</v>
      </c>
      <c r="C635" s="34">
        <f>$G$4</f>
        <v>40</v>
      </c>
      <c r="D635" s="55">
        <f t="shared" si="27"/>
        <v>712973.252722605</v>
      </c>
      <c r="F635" s="51">
        <f t="shared" si="28"/>
        <v>1</v>
      </c>
    </row>
    <row r="636" spans="1:6" ht="15" customHeight="1">
      <c r="A636" s="56">
        <f>DATE(YEAR(A632),MONTH(A632)+1,1)</f>
        <v>44621</v>
      </c>
      <c r="B636" s="3" t="str">
        <f t="shared" si="29"/>
        <v>Insurance</v>
      </c>
      <c r="C636" s="34">
        <f>$G$3</f>
        <v>150</v>
      </c>
      <c r="D636" s="55">
        <f t="shared" si="27"/>
        <v>713123.252722605</v>
      </c>
      <c r="F636" s="51">
        <f t="shared" si="28"/>
        <v>0</v>
      </c>
    </row>
    <row r="637" spans="1:7" ht="15" customHeight="1">
      <c r="A637" s="56">
        <f>DATE(YEAR(A633),MONTH(A633)+1,$D$4)</f>
        <v>44630</v>
      </c>
      <c r="B637" s="3" t="str">
        <f t="shared" si="29"/>
        <v>Debit Order / Payment</v>
      </c>
      <c r="C637" s="34">
        <f>-$B$6-C635-C636</f>
        <v>-13357.895825866375</v>
      </c>
      <c r="D637" s="55">
        <f t="shared" si="27"/>
        <v>699765.3568967386</v>
      </c>
      <c r="F637" s="51">
        <f t="shared" si="28"/>
        <v>9</v>
      </c>
      <c r="G637" s="3">
        <f>COUNTIF($B$9:B637,B637)</f>
        <v>157</v>
      </c>
    </row>
    <row r="638" spans="1:6" ht="15" customHeight="1">
      <c r="A638" s="56">
        <f>DATE(YEAR(A634),MONTH(A634)+2,1-1)</f>
        <v>44651</v>
      </c>
      <c r="B638" s="3" t="str">
        <f t="shared" si="29"/>
        <v>Interest</v>
      </c>
      <c r="C638" s="34">
        <f>(D634*$B$5/365*F635)+(D635*$B$5/365*F636)+(D636*$B$5/365*F637)+(D637*$B$5/365*F638)</f>
        <v>8969.636310434615</v>
      </c>
      <c r="D638" s="55">
        <f t="shared" si="27"/>
        <v>708734.9932071733</v>
      </c>
      <c r="F638" s="51">
        <f t="shared" si="28"/>
        <v>21</v>
      </c>
    </row>
    <row r="639" spans="1:6" ht="15" customHeight="1">
      <c r="A639" s="56">
        <f>DATE(YEAR(A635),MONTH(A635)+1,1)</f>
        <v>44652</v>
      </c>
      <c r="B639" s="3" t="str">
        <f t="shared" si="29"/>
        <v>Admin Fee</v>
      </c>
      <c r="C639" s="34">
        <f>$G$4</f>
        <v>40</v>
      </c>
      <c r="D639" s="55">
        <f t="shared" si="27"/>
        <v>708774.9932071733</v>
      </c>
      <c r="F639" s="51">
        <f t="shared" si="28"/>
        <v>1</v>
      </c>
    </row>
    <row r="640" spans="1:6" ht="15" customHeight="1">
      <c r="A640" s="56">
        <f>DATE(YEAR(A636),MONTH(A636)+1,1)</f>
        <v>44652</v>
      </c>
      <c r="B640" s="3" t="str">
        <f t="shared" si="29"/>
        <v>Insurance</v>
      </c>
      <c r="C640" s="34">
        <f>$G$3</f>
        <v>150</v>
      </c>
      <c r="D640" s="55">
        <f t="shared" si="27"/>
        <v>708924.9932071733</v>
      </c>
      <c r="F640" s="51">
        <f t="shared" si="28"/>
        <v>0</v>
      </c>
    </row>
    <row r="641" spans="1:7" ht="15" customHeight="1">
      <c r="A641" s="56">
        <f>DATE(YEAR(A637),MONTH(A637)+1,$D$4)</f>
        <v>44661</v>
      </c>
      <c r="B641" s="3" t="str">
        <f t="shared" si="29"/>
        <v>Debit Order / Payment</v>
      </c>
      <c r="C641" s="34">
        <f>-$B$6-C639-C640</f>
        <v>-13357.895825866375</v>
      </c>
      <c r="D641" s="55">
        <f t="shared" si="27"/>
        <v>695567.0973813069</v>
      </c>
      <c r="F641" s="51">
        <f t="shared" si="28"/>
        <v>9</v>
      </c>
      <c r="G641" s="3">
        <f>COUNTIF($B$9:B641,B641)</f>
        <v>158</v>
      </c>
    </row>
    <row r="642" spans="1:6" ht="15" customHeight="1">
      <c r="A642" s="56">
        <f>DATE(YEAR(A638),MONTH(A638)+2,1-1)</f>
        <v>44681</v>
      </c>
      <c r="B642" s="3" t="str">
        <f t="shared" si="29"/>
        <v>Interest</v>
      </c>
      <c r="C642" s="34">
        <f>(D638*$B$5/365*F639)+(D639*$B$5/365*F640)+(D640*$B$5/365*F641)+(D641*$B$5/365*F642)</f>
        <v>8630.30214234159</v>
      </c>
      <c r="D642" s="55">
        <f t="shared" si="27"/>
        <v>704197.3995236485</v>
      </c>
      <c r="F642" s="51">
        <f t="shared" si="28"/>
        <v>20</v>
      </c>
    </row>
    <row r="643" spans="1:6" ht="15" customHeight="1">
      <c r="A643" s="56">
        <f>DATE(YEAR(A639),MONTH(A639)+1,1)</f>
        <v>44682</v>
      </c>
      <c r="B643" s="3" t="str">
        <f t="shared" si="29"/>
        <v>Admin Fee</v>
      </c>
      <c r="C643" s="34">
        <f>$G$4</f>
        <v>40</v>
      </c>
      <c r="D643" s="55">
        <f t="shared" si="27"/>
        <v>704237.3995236485</v>
      </c>
      <c r="F643" s="51">
        <f t="shared" si="28"/>
        <v>1</v>
      </c>
    </row>
    <row r="644" spans="1:6" ht="15" customHeight="1">
      <c r="A644" s="56">
        <f>DATE(YEAR(A640),MONTH(A640)+1,1)</f>
        <v>44682</v>
      </c>
      <c r="B644" s="3" t="str">
        <f t="shared" si="29"/>
        <v>Insurance</v>
      </c>
      <c r="C644" s="34">
        <f>$G$3</f>
        <v>150</v>
      </c>
      <c r="D644" s="55">
        <f t="shared" si="27"/>
        <v>704387.3995236485</v>
      </c>
      <c r="F644" s="51">
        <f t="shared" si="28"/>
        <v>0</v>
      </c>
    </row>
    <row r="645" spans="1:7" ht="15" customHeight="1">
      <c r="A645" s="56">
        <f>DATE(YEAR(A641),MONTH(A641)+1,$D$4)</f>
        <v>44691</v>
      </c>
      <c r="B645" s="3" t="str">
        <f t="shared" si="29"/>
        <v>Debit Order / Payment</v>
      </c>
      <c r="C645" s="34">
        <f>-$B$6-C643-C644</f>
        <v>-13357.895825866375</v>
      </c>
      <c r="D645" s="55">
        <f t="shared" si="27"/>
        <v>691029.5036977822</v>
      </c>
      <c r="F645" s="51">
        <f t="shared" si="28"/>
        <v>9</v>
      </c>
      <c r="G645" s="3">
        <f>COUNTIF($B$9:B645,B645)</f>
        <v>159</v>
      </c>
    </row>
    <row r="646" spans="1:6" ht="15" customHeight="1">
      <c r="A646" s="56">
        <f>DATE(YEAR(A642),MONTH(A642)+2,1-1)</f>
        <v>44712</v>
      </c>
      <c r="B646" s="3" t="str">
        <f t="shared" si="29"/>
        <v>Interest</v>
      </c>
      <c r="C646" s="34">
        <f>(D642*$B$5/365*F643)+(D643*$B$5/365*F644)+(D644*$B$5/365*F645)+(D645*$B$5/365*F646)</f>
        <v>8858.343934064347</v>
      </c>
      <c r="D646" s="55">
        <f t="shared" si="27"/>
        <v>699887.8476318466</v>
      </c>
      <c r="F646" s="51">
        <f t="shared" si="28"/>
        <v>21</v>
      </c>
    </row>
    <row r="647" spans="1:6" ht="15" customHeight="1">
      <c r="A647" s="56">
        <f>DATE(YEAR(A643),MONTH(A643)+1,1)</f>
        <v>44713</v>
      </c>
      <c r="B647" s="3" t="str">
        <f t="shared" si="29"/>
        <v>Admin Fee</v>
      </c>
      <c r="C647" s="34">
        <f>$G$4</f>
        <v>40</v>
      </c>
      <c r="D647" s="55">
        <f t="shared" si="27"/>
        <v>699927.8476318466</v>
      </c>
      <c r="F647" s="51">
        <f t="shared" si="28"/>
        <v>1</v>
      </c>
    </row>
    <row r="648" spans="1:6" ht="15" customHeight="1">
      <c r="A648" s="56">
        <f>DATE(YEAR(A644),MONTH(A644)+1,1)</f>
        <v>44713</v>
      </c>
      <c r="B648" s="3" t="str">
        <f t="shared" si="29"/>
        <v>Insurance</v>
      </c>
      <c r="C648" s="34">
        <f>$G$3</f>
        <v>150</v>
      </c>
      <c r="D648" s="55">
        <f t="shared" si="27"/>
        <v>700077.8476318466</v>
      </c>
      <c r="F648" s="51">
        <f t="shared" si="28"/>
        <v>0</v>
      </c>
    </row>
    <row r="649" spans="1:7" ht="15" customHeight="1">
      <c r="A649" s="56">
        <f>DATE(YEAR(A645),MONTH(A645)+1,$D$4)</f>
        <v>44722</v>
      </c>
      <c r="B649" s="3" t="str">
        <f t="shared" si="29"/>
        <v>Debit Order / Payment</v>
      </c>
      <c r="C649" s="34">
        <f>-$B$6-C647-C648</f>
        <v>-13357.895825866375</v>
      </c>
      <c r="D649" s="55">
        <f t="shared" si="27"/>
        <v>686719.9518059802</v>
      </c>
      <c r="F649" s="51">
        <f t="shared" si="28"/>
        <v>9</v>
      </c>
      <c r="G649" s="3">
        <f>COUNTIF($B$9:B649,B649)</f>
        <v>160</v>
      </c>
    </row>
    <row r="650" spans="1:6" ht="15" customHeight="1">
      <c r="A650" s="56">
        <f>DATE(YEAR(A646),MONTH(A646)+2,1-1)</f>
        <v>44742</v>
      </c>
      <c r="B650" s="3" t="str">
        <f t="shared" si="29"/>
        <v>Interest</v>
      </c>
      <c r="C650" s="34">
        <f>(D646*$B$5/365*F647)+(D647*$B$5/365*F648)+(D648*$B$5/365*F649)+(D649*$B$5/365*F650)</f>
        <v>8521.227744837563</v>
      </c>
      <c r="D650" s="55">
        <f aca="true" t="shared" si="30" ref="D650:D713">D649+C650</f>
        <v>695241.1795508177</v>
      </c>
      <c r="F650" s="51">
        <f aca="true" t="shared" si="31" ref="F650:F713">A650-A649</f>
        <v>20</v>
      </c>
    </row>
    <row r="651" spans="1:6" ht="15" customHeight="1">
      <c r="A651" s="56">
        <f>DATE(YEAR(A647),MONTH(A647)+1,1)</f>
        <v>44743</v>
      </c>
      <c r="B651" s="3" t="str">
        <f t="shared" si="29"/>
        <v>Admin Fee</v>
      </c>
      <c r="C651" s="34">
        <f>$G$4</f>
        <v>40</v>
      </c>
      <c r="D651" s="55">
        <f t="shared" si="30"/>
        <v>695281.1795508177</v>
      </c>
      <c r="F651" s="51">
        <f t="shared" si="31"/>
        <v>1</v>
      </c>
    </row>
    <row r="652" spans="1:6" ht="15" customHeight="1">
      <c r="A652" s="56">
        <f>DATE(YEAR(A648),MONTH(A648)+1,1)</f>
        <v>44743</v>
      </c>
      <c r="B652" s="3" t="str">
        <f t="shared" si="29"/>
        <v>Insurance</v>
      </c>
      <c r="C652" s="34">
        <f>$G$3</f>
        <v>150</v>
      </c>
      <c r="D652" s="55">
        <f t="shared" si="30"/>
        <v>695431.1795508177</v>
      </c>
      <c r="F652" s="51">
        <f t="shared" si="31"/>
        <v>0</v>
      </c>
    </row>
    <row r="653" spans="1:7" ht="15" customHeight="1">
      <c r="A653" s="56">
        <f>DATE(YEAR(A649),MONTH(A649)+1,$D$4)</f>
        <v>44752</v>
      </c>
      <c r="B653" s="3" t="str">
        <f t="shared" si="29"/>
        <v>Debit Order / Payment</v>
      </c>
      <c r="C653" s="34">
        <f>-$B$6-C651-C652</f>
        <v>-13357.895825866375</v>
      </c>
      <c r="D653" s="55">
        <f t="shared" si="30"/>
        <v>682073.2837249513</v>
      </c>
      <c r="F653" s="51">
        <f t="shared" si="31"/>
        <v>9</v>
      </c>
      <c r="G653" s="3">
        <f>COUNTIF($B$9:B653,B653)</f>
        <v>161</v>
      </c>
    </row>
    <row r="654" spans="1:6" ht="15" customHeight="1">
      <c r="A654" s="56">
        <f>DATE(YEAR(A650),MONTH(A650)+2,1-1)</f>
        <v>44773</v>
      </c>
      <c r="B654" s="3" t="str">
        <f t="shared" si="29"/>
        <v>Interest</v>
      </c>
      <c r="C654" s="34">
        <f>(D650*$B$5/365*F651)+(D651*$B$5/365*F652)+(D652*$B$5/365*F653)+(D653*$B$5/365*F654)</f>
        <v>8744.24414536938</v>
      </c>
      <c r="D654" s="55">
        <f t="shared" si="30"/>
        <v>690817.5278703207</v>
      </c>
      <c r="F654" s="51">
        <f t="shared" si="31"/>
        <v>21</v>
      </c>
    </row>
    <row r="655" spans="1:6" ht="15" customHeight="1">
      <c r="A655" s="56">
        <f>DATE(YEAR(A651),MONTH(A651)+1,1)</f>
        <v>44774</v>
      </c>
      <c r="B655" s="3" t="str">
        <f aca="true" t="shared" si="32" ref="B655:B718">B651</f>
        <v>Admin Fee</v>
      </c>
      <c r="C655" s="34">
        <f>$G$4</f>
        <v>40</v>
      </c>
      <c r="D655" s="55">
        <f t="shared" si="30"/>
        <v>690857.5278703207</v>
      </c>
      <c r="F655" s="51">
        <f t="shared" si="31"/>
        <v>1</v>
      </c>
    </row>
    <row r="656" spans="1:6" ht="15" customHeight="1">
      <c r="A656" s="56">
        <f>DATE(YEAR(A652),MONTH(A652)+1,1)</f>
        <v>44774</v>
      </c>
      <c r="B656" s="3" t="str">
        <f t="shared" si="32"/>
        <v>Insurance</v>
      </c>
      <c r="C656" s="34">
        <f>$G$3</f>
        <v>150</v>
      </c>
      <c r="D656" s="55">
        <f t="shared" si="30"/>
        <v>691007.5278703207</v>
      </c>
      <c r="F656" s="51">
        <f t="shared" si="31"/>
        <v>0</v>
      </c>
    </row>
    <row r="657" spans="1:7" ht="15" customHeight="1">
      <c r="A657" s="56">
        <f>DATE(YEAR(A653),MONTH(A653)+1,$D$4)</f>
        <v>44783</v>
      </c>
      <c r="B657" s="3" t="str">
        <f t="shared" si="32"/>
        <v>Debit Order / Payment</v>
      </c>
      <c r="C657" s="34">
        <f>-$B$6-C655-C656</f>
        <v>-13357.895825866375</v>
      </c>
      <c r="D657" s="55">
        <f t="shared" si="30"/>
        <v>677649.6320444543</v>
      </c>
      <c r="F657" s="51">
        <f t="shared" si="31"/>
        <v>9</v>
      </c>
      <c r="G657" s="3">
        <f>COUNTIF($B$9:B657,B657)</f>
        <v>162</v>
      </c>
    </row>
    <row r="658" spans="1:6" ht="15" customHeight="1">
      <c r="A658" s="56">
        <f>DATE(YEAR(A654),MONTH(A654)+2,1-1)</f>
        <v>44804</v>
      </c>
      <c r="B658" s="3" t="str">
        <f t="shared" si="32"/>
        <v>Interest</v>
      </c>
      <c r="C658" s="34">
        <f>(D654*$B$5/365*F655)+(D655*$B$5/365*F656)+(D656*$B$5/365*F657)+(D657*$B$5/365*F658)</f>
        <v>8687.888034919211</v>
      </c>
      <c r="D658" s="55">
        <f t="shared" si="30"/>
        <v>686337.5200793735</v>
      </c>
      <c r="F658" s="51">
        <f t="shared" si="31"/>
        <v>21</v>
      </c>
    </row>
    <row r="659" spans="1:6" ht="15" customHeight="1">
      <c r="A659" s="56">
        <f>DATE(YEAR(A655),MONTH(A655)+1,1)</f>
        <v>44805</v>
      </c>
      <c r="B659" s="3" t="str">
        <f t="shared" si="32"/>
        <v>Admin Fee</v>
      </c>
      <c r="C659" s="34">
        <f>$G$4</f>
        <v>40</v>
      </c>
      <c r="D659" s="55">
        <f t="shared" si="30"/>
        <v>686377.5200793735</v>
      </c>
      <c r="F659" s="51">
        <f t="shared" si="31"/>
        <v>1</v>
      </c>
    </row>
    <row r="660" spans="1:6" ht="15" customHeight="1">
      <c r="A660" s="56">
        <f>DATE(YEAR(A656),MONTH(A656)+1,1)</f>
        <v>44805</v>
      </c>
      <c r="B660" s="3" t="str">
        <f t="shared" si="32"/>
        <v>Insurance</v>
      </c>
      <c r="C660" s="34">
        <f>$G$3</f>
        <v>150</v>
      </c>
      <c r="D660" s="55">
        <f t="shared" si="30"/>
        <v>686527.5200793735</v>
      </c>
      <c r="F660" s="51">
        <f t="shared" si="31"/>
        <v>0</v>
      </c>
    </row>
    <row r="661" spans="1:7" ht="15" customHeight="1">
      <c r="A661" s="56">
        <f>DATE(YEAR(A657),MONTH(A657)+1,$D$4)</f>
        <v>44814</v>
      </c>
      <c r="B661" s="3" t="str">
        <f t="shared" si="32"/>
        <v>Debit Order / Payment</v>
      </c>
      <c r="C661" s="34">
        <f>-$B$6-C659-C660</f>
        <v>-13357.895825866375</v>
      </c>
      <c r="D661" s="55">
        <f t="shared" si="30"/>
        <v>673169.6242535071</v>
      </c>
      <c r="F661" s="51">
        <f t="shared" si="31"/>
        <v>9</v>
      </c>
      <c r="G661" s="3">
        <f>COUNTIF($B$9:B661,B661)</f>
        <v>163</v>
      </c>
    </row>
    <row r="662" spans="1:6" ht="15" customHeight="1">
      <c r="A662" s="56">
        <f>DATE(YEAR(A658),MONTH(A658)+2,1-1)</f>
        <v>44834</v>
      </c>
      <c r="B662" s="3" t="str">
        <f t="shared" si="32"/>
        <v>Interest</v>
      </c>
      <c r="C662" s="34">
        <f>(D658*$B$5/365*F659)+(D659*$B$5/365*F660)+(D660*$B$5/365*F661)+(D661*$B$5/365*F662)</f>
        <v>8354.168911998851</v>
      </c>
      <c r="D662" s="55">
        <f t="shared" si="30"/>
        <v>681523.793165506</v>
      </c>
      <c r="F662" s="51">
        <f t="shared" si="31"/>
        <v>20</v>
      </c>
    </row>
    <row r="663" spans="1:6" ht="15" customHeight="1">
      <c r="A663" s="56">
        <f>DATE(YEAR(A659),MONTH(A659)+1,1)</f>
        <v>44835</v>
      </c>
      <c r="B663" s="3" t="str">
        <f t="shared" si="32"/>
        <v>Admin Fee</v>
      </c>
      <c r="C663" s="34">
        <f>$G$4</f>
        <v>40</v>
      </c>
      <c r="D663" s="55">
        <f t="shared" si="30"/>
        <v>681563.793165506</v>
      </c>
      <c r="F663" s="51">
        <f t="shared" si="31"/>
        <v>1</v>
      </c>
    </row>
    <row r="664" spans="1:6" ht="15" customHeight="1">
      <c r="A664" s="56">
        <f>DATE(YEAR(A660),MONTH(A660)+1,1)</f>
        <v>44835</v>
      </c>
      <c r="B664" s="3" t="str">
        <f t="shared" si="32"/>
        <v>Insurance</v>
      </c>
      <c r="C664" s="34">
        <f>$G$3</f>
        <v>150</v>
      </c>
      <c r="D664" s="55">
        <f t="shared" si="30"/>
        <v>681713.793165506</v>
      </c>
      <c r="F664" s="51">
        <f t="shared" si="31"/>
        <v>0</v>
      </c>
    </row>
    <row r="665" spans="1:7" ht="15" customHeight="1">
      <c r="A665" s="56">
        <f>DATE(YEAR(A661),MONTH(A661)+1,$D$4)</f>
        <v>44844</v>
      </c>
      <c r="B665" s="3" t="str">
        <f t="shared" si="32"/>
        <v>Debit Order / Payment</v>
      </c>
      <c r="C665" s="34">
        <f>-$B$6-C663-C664</f>
        <v>-13357.895825866375</v>
      </c>
      <c r="D665" s="55">
        <f t="shared" si="30"/>
        <v>668355.8973396396</v>
      </c>
      <c r="F665" s="51">
        <f t="shared" si="31"/>
        <v>9</v>
      </c>
      <c r="G665" s="3">
        <f>COUNTIF($B$9:B665,B665)</f>
        <v>164</v>
      </c>
    </row>
    <row r="666" spans="1:6" ht="15" customHeight="1">
      <c r="A666" s="56">
        <f>DATE(YEAR(A662),MONTH(A662)+2,1-1)</f>
        <v>44865</v>
      </c>
      <c r="B666" s="3" t="str">
        <f t="shared" si="32"/>
        <v>Interest</v>
      </c>
      <c r="C666" s="34">
        <f>(D662*$B$5/365*F663)+(D663*$B$5/365*F664)+(D664*$B$5/365*F665)+(D665*$B$5/365*F666)</f>
        <v>8569.488401008559</v>
      </c>
      <c r="D666" s="55">
        <f t="shared" si="30"/>
        <v>676925.3857406481</v>
      </c>
      <c r="F666" s="51">
        <f t="shared" si="31"/>
        <v>21</v>
      </c>
    </row>
    <row r="667" spans="1:6" ht="15" customHeight="1">
      <c r="A667" s="56">
        <f>DATE(YEAR(A663),MONTH(A663)+1,1)</f>
        <v>44866</v>
      </c>
      <c r="B667" s="3" t="str">
        <f t="shared" si="32"/>
        <v>Admin Fee</v>
      </c>
      <c r="C667" s="34">
        <f>$G$4</f>
        <v>40</v>
      </c>
      <c r="D667" s="55">
        <f t="shared" si="30"/>
        <v>676965.3857406481</v>
      </c>
      <c r="F667" s="51">
        <f t="shared" si="31"/>
        <v>1</v>
      </c>
    </row>
    <row r="668" spans="1:6" ht="15" customHeight="1">
      <c r="A668" s="56">
        <f>DATE(YEAR(A664),MONTH(A664)+1,1)</f>
        <v>44866</v>
      </c>
      <c r="B668" s="3" t="str">
        <f t="shared" si="32"/>
        <v>Insurance</v>
      </c>
      <c r="C668" s="34">
        <f>$G$3</f>
        <v>150</v>
      </c>
      <c r="D668" s="55">
        <f t="shared" si="30"/>
        <v>677115.3857406481</v>
      </c>
      <c r="F668" s="51">
        <f t="shared" si="31"/>
        <v>0</v>
      </c>
    </row>
    <row r="669" spans="1:7" ht="15" customHeight="1">
      <c r="A669" s="56">
        <f>DATE(YEAR(A665),MONTH(A665)+1,$D$4)</f>
        <v>44875</v>
      </c>
      <c r="B669" s="3" t="str">
        <f t="shared" si="32"/>
        <v>Debit Order / Payment</v>
      </c>
      <c r="C669" s="34">
        <f>-$B$6-C667-C668</f>
        <v>-13357.895825866375</v>
      </c>
      <c r="D669" s="55">
        <f t="shared" si="30"/>
        <v>663757.4899147818</v>
      </c>
      <c r="F669" s="51">
        <f t="shared" si="31"/>
        <v>9</v>
      </c>
      <c r="G669" s="3">
        <f>COUNTIF($B$9:B669,B669)</f>
        <v>165</v>
      </c>
    </row>
    <row r="670" spans="1:6" ht="15" customHeight="1">
      <c r="A670" s="56">
        <f>DATE(YEAR(A666),MONTH(A666)+2,1-1)</f>
        <v>44895</v>
      </c>
      <c r="B670" s="3" t="str">
        <f t="shared" si="32"/>
        <v>Interest</v>
      </c>
      <c r="C670" s="34">
        <f>(D666*$B$5/365*F667)+(D667*$B$5/365*F668)+(D668*$B$5/365*F669)+(D669*$B$5/365*F670)</f>
        <v>8238.12889960361</v>
      </c>
      <c r="D670" s="55">
        <f t="shared" si="30"/>
        <v>671995.6188143854</v>
      </c>
      <c r="F670" s="51">
        <f t="shared" si="31"/>
        <v>20</v>
      </c>
    </row>
    <row r="671" spans="1:6" ht="15" customHeight="1">
      <c r="A671" s="56">
        <f>DATE(YEAR(A667),MONTH(A667)+1,1)</f>
        <v>44896</v>
      </c>
      <c r="B671" s="3" t="str">
        <f t="shared" si="32"/>
        <v>Admin Fee</v>
      </c>
      <c r="C671" s="34">
        <f>$G$4</f>
        <v>40</v>
      </c>
      <c r="D671" s="55">
        <f t="shared" si="30"/>
        <v>672035.6188143854</v>
      </c>
      <c r="F671" s="51">
        <f t="shared" si="31"/>
        <v>1</v>
      </c>
    </row>
    <row r="672" spans="1:6" ht="15" customHeight="1">
      <c r="A672" s="56">
        <f>DATE(YEAR(A668),MONTH(A668)+1,1)</f>
        <v>44896</v>
      </c>
      <c r="B672" s="3" t="str">
        <f t="shared" si="32"/>
        <v>Insurance</v>
      </c>
      <c r="C672" s="34">
        <f>$G$3</f>
        <v>150</v>
      </c>
      <c r="D672" s="55">
        <f t="shared" si="30"/>
        <v>672185.6188143854</v>
      </c>
      <c r="F672" s="51">
        <f t="shared" si="31"/>
        <v>0</v>
      </c>
    </row>
    <row r="673" spans="1:7" ht="15" customHeight="1">
      <c r="A673" s="56">
        <f>DATE(YEAR(A669),MONTH(A669)+1,$D$4)</f>
        <v>44905</v>
      </c>
      <c r="B673" s="3" t="str">
        <f t="shared" si="32"/>
        <v>Debit Order / Payment</v>
      </c>
      <c r="C673" s="34">
        <f>-$B$6-C671-C672</f>
        <v>-13357.895825866375</v>
      </c>
      <c r="D673" s="55">
        <f t="shared" si="30"/>
        <v>658827.722988519</v>
      </c>
      <c r="F673" s="51">
        <f t="shared" si="31"/>
        <v>9</v>
      </c>
      <c r="G673" s="3">
        <f>COUNTIF($B$9:B673,B673)</f>
        <v>166</v>
      </c>
    </row>
    <row r="674" spans="1:6" ht="15" customHeight="1">
      <c r="A674" s="56">
        <f>DATE(YEAR(A670),MONTH(A670)+2,1-1)</f>
        <v>44926</v>
      </c>
      <c r="B674" s="3" t="str">
        <f t="shared" si="32"/>
        <v>Interest</v>
      </c>
      <c r="C674" s="34">
        <f>(D670*$B$5/365*F671)+(D671*$B$5/365*F672)+(D672*$B$5/365*F673)+(D673*$B$5/365*F674)</f>
        <v>8448.102070234008</v>
      </c>
      <c r="D674" s="55">
        <f t="shared" si="30"/>
        <v>667275.825058753</v>
      </c>
      <c r="F674" s="51">
        <f t="shared" si="31"/>
        <v>21</v>
      </c>
    </row>
    <row r="675" spans="1:6" ht="15" customHeight="1">
      <c r="A675" s="56">
        <f>DATE(YEAR(A671),MONTH(A671)+1,1)</f>
        <v>44927</v>
      </c>
      <c r="B675" s="3" t="str">
        <f t="shared" si="32"/>
        <v>Admin Fee</v>
      </c>
      <c r="C675" s="34">
        <f>$G$4</f>
        <v>40</v>
      </c>
      <c r="D675" s="55">
        <f t="shared" si="30"/>
        <v>667315.825058753</v>
      </c>
      <c r="F675" s="51">
        <f t="shared" si="31"/>
        <v>1</v>
      </c>
    </row>
    <row r="676" spans="1:6" ht="15" customHeight="1">
      <c r="A676" s="56">
        <f>DATE(YEAR(A672),MONTH(A672)+1,1)</f>
        <v>44927</v>
      </c>
      <c r="B676" s="3" t="str">
        <f t="shared" si="32"/>
        <v>Insurance</v>
      </c>
      <c r="C676" s="34">
        <f>$G$3</f>
        <v>150</v>
      </c>
      <c r="D676" s="55">
        <f t="shared" si="30"/>
        <v>667465.825058753</v>
      </c>
      <c r="F676" s="51">
        <f t="shared" si="31"/>
        <v>0</v>
      </c>
    </row>
    <row r="677" spans="1:7" ht="15" customHeight="1">
      <c r="A677" s="56">
        <f>DATE(YEAR(A673),MONTH(A673)+1,$D$4)</f>
        <v>44936</v>
      </c>
      <c r="B677" s="3" t="str">
        <f t="shared" si="32"/>
        <v>Debit Order / Payment</v>
      </c>
      <c r="C677" s="34">
        <f>-$B$6-C675-C676</f>
        <v>-13357.895825866375</v>
      </c>
      <c r="D677" s="55">
        <f t="shared" si="30"/>
        <v>654107.9292328866</v>
      </c>
      <c r="F677" s="51">
        <f t="shared" si="31"/>
        <v>9</v>
      </c>
      <c r="G677" s="3">
        <f>COUNTIF($B$9:B677,B677)</f>
        <v>167</v>
      </c>
    </row>
    <row r="678" spans="1:6" ht="15" customHeight="1">
      <c r="A678" s="56">
        <f>DATE(YEAR(A674),MONTH(A674)+2,1-1)</f>
        <v>44957</v>
      </c>
      <c r="B678" s="3" t="str">
        <f t="shared" si="32"/>
        <v>Interest</v>
      </c>
      <c r="C678" s="34">
        <f>(D674*$B$5/365*F675)+(D675*$B$5/365*F676)+(D676*$B$5/365*F677)+(D677*$B$5/365*F678)</f>
        <v>8387.973190881432</v>
      </c>
      <c r="D678" s="55">
        <f t="shared" si="30"/>
        <v>662495.9024237681</v>
      </c>
      <c r="F678" s="51">
        <f t="shared" si="31"/>
        <v>21</v>
      </c>
    </row>
    <row r="679" spans="1:6" ht="15" customHeight="1">
      <c r="A679" s="56">
        <f>DATE(YEAR(A675),MONTH(A675)+1,1)</f>
        <v>44958</v>
      </c>
      <c r="B679" s="3" t="str">
        <f t="shared" si="32"/>
        <v>Admin Fee</v>
      </c>
      <c r="C679" s="34">
        <f>$G$4</f>
        <v>40</v>
      </c>
      <c r="D679" s="55">
        <f t="shared" si="30"/>
        <v>662535.9024237681</v>
      </c>
      <c r="F679" s="51">
        <f t="shared" si="31"/>
        <v>1</v>
      </c>
    </row>
    <row r="680" spans="1:6" ht="15" customHeight="1">
      <c r="A680" s="56">
        <f>DATE(YEAR(A676),MONTH(A676)+1,1)</f>
        <v>44958</v>
      </c>
      <c r="B680" s="3" t="str">
        <f t="shared" si="32"/>
        <v>Insurance</v>
      </c>
      <c r="C680" s="34">
        <f>$G$3</f>
        <v>150</v>
      </c>
      <c r="D680" s="55">
        <f t="shared" si="30"/>
        <v>662685.9024237681</v>
      </c>
      <c r="F680" s="51">
        <f t="shared" si="31"/>
        <v>0</v>
      </c>
    </row>
    <row r="681" spans="1:7" ht="15" customHeight="1">
      <c r="A681" s="56">
        <f>DATE(YEAR(A677),MONTH(A677)+1,$D$4)</f>
        <v>44967</v>
      </c>
      <c r="B681" s="3" t="str">
        <f t="shared" si="32"/>
        <v>Debit Order / Payment</v>
      </c>
      <c r="C681" s="34">
        <f>-$B$6-C679-C680</f>
        <v>-13357.895825866375</v>
      </c>
      <c r="D681" s="55">
        <f t="shared" si="30"/>
        <v>649328.0065979017</v>
      </c>
      <c r="F681" s="51">
        <f t="shared" si="31"/>
        <v>9</v>
      </c>
      <c r="G681" s="3">
        <f>COUNTIF($B$9:B681,B681)</f>
        <v>168</v>
      </c>
    </row>
    <row r="682" spans="1:6" ht="15" customHeight="1">
      <c r="A682" s="56">
        <f>DATE(YEAR(A678),MONTH(A678)+2,1-1)</f>
        <v>44985</v>
      </c>
      <c r="B682" s="3" t="str">
        <f t="shared" si="32"/>
        <v>Interest</v>
      </c>
      <c r="C682" s="34">
        <f>(D678*$B$5/365*F679)+(D679*$B$5/365*F680)+(D680*$B$5/365*F681)+(D681*$B$5/365*F682)</f>
        <v>7526.536908082155</v>
      </c>
      <c r="D682" s="55">
        <f t="shared" si="30"/>
        <v>656854.5435059839</v>
      </c>
      <c r="F682" s="51">
        <f t="shared" si="31"/>
        <v>18</v>
      </c>
    </row>
    <row r="683" spans="1:6" ht="15" customHeight="1">
      <c r="A683" s="56">
        <f>DATE(YEAR(A679),MONTH(A679)+1,1)</f>
        <v>44986</v>
      </c>
      <c r="B683" s="3" t="str">
        <f t="shared" si="32"/>
        <v>Admin Fee</v>
      </c>
      <c r="C683" s="34">
        <f>$G$4</f>
        <v>40</v>
      </c>
      <c r="D683" s="55">
        <f t="shared" si="30"/>
        <v>656894.5435059839</v>
      </c>
      <c r="F683" s="51">
        <f t="shared" si="31"/>
        <v>1</v>
      </c>
    </row>
    <row r="684" spans="1:6" ht="15" customHeight="1">
      <c r="A684" s="56">
        <f>DATE(YEAR(A680),MONTH(A680)+1,1)</f>
        <v>44986</v>
      </c>
      <c r="B684" s="3" t="str">
        <f t="shared" si="32"/>
        <v>Insurance</v>
      </c>
      <c r="C684" s="34">
        <f>$G$3</f>
        <v>150</v>
      </c>
      <c r="D684" s="55">
        <f t="shared" si="30"/>
        <v>657044.5435059839</v>
      </c>
      <c r="F684" s="51">
        <f t="shared" si="31"/>
        <v>0</v>
      </c>
    </row>
    <row r="685" spans="1:7" ht="15" customHeight="1">
      <c r="A685" s="56">
        <f>DATE(YEAR(A681),MONTH(A681)+1,$D$4)</f>
        <v>44995</v>
      </c>
      <c r="B685" s="3" t="str">
        <f t="shared" si="32"/>
        <v>Debit Order / Payment</v>
      </c>
      <c r="C685" s="34">
        <f>-$B$6-C683-C684</f>
        <v>-13357.895825866375</v>
      </c>
      <c r="D685" s="55">
        <f t="shared" si="30"/>
        <v>643686.6476801175</v>
      </c>
      <c r="F685" s="51">
        <f t="shared" si="31"/>
        <v>9</v>
      </c>
      <c r="G685" s="3">
        <f>COUNTIF($B$9:B685,B685)</f>
        <v>169</v>
      </c>
    </row>
    <row r="686" spans="1:6" ht="15" customHeight="1">
      <c r="A686" s="56">
        <f>DATE(YEAR(A682),MONTH(A682)+2,1-1)</f>
        <v>45016</v>
      </c>
      <c r="B686" s="3" t="str">
        <f t="shared" si="32"/>
        <v>Interest</v>
      </c>
      <c r="C686" s="34">
        <f>(D682*$B$5/365*F683)+(D683*$B$5/365*F684)+(D684*$B$5/365*F685)+(D685*$B$5/365*F686)</f>
        <v>8255.208919044784</v>
      </c>
      <c r="D686" s="55">
        <f t="shared" si="30"/>
        <v>651941.8565991623</v>
      </c>
      <c r="F686" s="51">
        <f t="shared" si="31"/>
        <v>21</v>
      </c>
    </row>
    <row r="687" spans="1:6" ht="15" customHeight="1">
      <c r="A687" s="56">
        <f>DATE(YEAR(A683),MONTH(A683)+1,1)</f>
        <v>45017</v>
      </c>
      <c r="B687" s="3" t="str">
        <f t="shared" si="32"/>
        <v>Admin Fee</v>
      </c>
      <c r="C687" s="34">
        <f>$G$4</f>
        <v>40</v>
      </c>
      <c r="D687" s="55">
        <f t="shared" si="30"/>
        <v>651981.8565991623</v>
      </c>
      <c r="F687" s="51">
        <f t="shared" si="31"/>
        <v>1</v>
      </c>
    </row>
    <row r="688" spans="1:6" ht="15" customHeight="1">
      <c r="A688" s="56">
        <f>DATE(YEAR(A684),MONTH(A684)+1,1)</f>
        <v>45017</v>
      </c>
      <c r="B688" s="3" t="str">
        <f t="shared" si="32"/>
        <v>Insurance</v>
      </c>
      <c r="C688" s="34">
        <f>$G$3</f>
        <v>150</v>
      </c>
      <c r="D688" s="55">
        <f t="shared" si="30"/>
        <v>652131.8565991623</v>
      </c>
      <c r="F688" s="51">
        <f t="shared" si="31"/>
        <v>0</v>
      </c>
    </row>
    <row r="689" spans="1:7" ht="15" customHeight="1">
      <c r="A689" s="56">
        <f>DATE(YEAR(A685),MONTH(A685)+1,$D$4)</f>
        <v>45026</v>
      </c>
      <c r="B689" s="3" t="str">
        <f t="shared" si="32"/>
        <v>Debit Order / Payment</v>
      </c>
      <c r="C689" s="34">
        <f>-$B$6-C687-C688</f>
        <v>-13357.895825866375</v>
      </c>
      <c r="D689" s="55">
        <f t="shared" si="30"/>
        <v>638773.960773296</v>
      </c>
      <c r="F689" s="51">
        <f t="shared" si="31"/>
        <v>9</v>
      </c>
      <c r="G689" s="3">
        <f>COUNTIF($B$9:B689,B689)</f>
        <v>170</v>
      </c>
    </row>
    <row r="690" spans="1:6" ht="15" customHeight="1">
      <c r="A690" s="56">
        <f>DATE(YEAR(A686),MONTH(A686)+2,1-1)</f>
        <v>45046</v>
      </c>
      <c r="B690" s="3" t="str">
        <f t="shared" si="32"/>
        <v>Interest</v>
      </c>
      <c r="C690" s="34">
        <f>(D686*$B$5/365*F687)+(D687*$B$5/365*F688)+(D688*$B$5/365*F689)+(D689*$B$5/365*F690)</f>
        <v>7930.112786900359</v>
      </c>
      <c r="D690" s="55">
        <f t="shared" si="30"/>
        <v>646704.0735601963</v>
      </c>
      <c r="F690" s="51">
        <f t="shared" si="31"/>
        <v>20</v>
      </c>
    </row>
    <row r="691" spans="1:6" ht="15" customHeight="1">
      <c r="A691" s="56">
        <f>DATE(YEAR(A687),MONTH(A687)+1,1)</f>
        <v>45047</v>
      </c>
      <c r="B691" s="3" t="str">
        <f t="shared" si="32"/>
        <v>Admin Fee</v>
      </c>
      <c r="C691" s="34">
        <f>$G$4</f>
        <v>40</v>
      </c>
      <c r="D691" s="55">
        <f t="shared" si="30"/>
        <v>646744.0735601963</v>
      </c>
      <c r="F691" s="51">
        <f t="shared" si="31"/>
        <v>1</v>
      </c>
    </row>
    <row r="692" spans="1:6" ht="15" customHeight="1">
      <c r="A692" s="56">
        <f>DATE(YEAR(A688),MONTH(A688)+1,1)</f>
        <v>45047</v>
      </c>
      <c r="B692" s="3" t="str">
        <f t="shared" si="32"/>
        <v>Insurance</v>
      </c>
      <c r="C692" s="34">
        <f>$G$3</f>
        <v>150</v>
      </c>
      <c r="D692" s="55">
        <f t="shared" si="30"/>
        <v>646894.0735601963</v>
      </c>
      <c r="F692" s="51">
        <f t="shared" si="31"/>
        <v>0</v>
      </c>
    </row>
    <row r="693" spans="1:7" ht="15" customHeight="1">
      <c r="A693" s="56">
        <f>DATE(YEAR(A689),MONTH(A689)+1,$D$4)</f>
        <v>45056</v>
      </c>
      <c r="B693" s="3" t="str">
        <f t="shared" si="32"/>
        <v>Debit Order / Payment</v>
      </c>
      <c r="C693" s="34">
        <f>-$B$6-C691-C692</f>
        <v>-13357.895825866375</v>
      </c>
      <c r="D693" s="55">
        <f t="shared" si="30"/>
        <v>633536.17773433</v>
      </c>
      <c r="F693" s="51">
        <f t="shared" si="31"/>
        <v>9</v>
      </c>
      <c r="G693" s="3">
        <f>COUNTIF($B$9:B693,B693)</f>
        <v>171</v>
      </c>
    </row>
    <row r="694" spans="1:6" ht="15" customHeight="1">
      <c r="A694" s="56">
        <f>DATE(YEAR(A690),MONTH(A690)+2,1-1)</f>
        <v>45077</v>
      </c>
      <c r="B694" s="3" t="str">
        <f t="shared" si="32"/>
        <v>Interest</v>
      </c>
      <c r="C694" s="34">
        <f>(D690*$B$5/365*F691)+(D691*$B$5/365*F692)+(D692*$B$5/365*F693)+(D693*$B$5/365*F694)</f>
        <v>8125.89471288612</v>
      </c>
      <c r="D694" s="55">
        <f t="shared" si="30"/>
        <v>641662.072447216</v>
      </c>
      <c r="F694" s="51">
        <f t="shared" si="31"/>
        <v>21</v>
      </c>
    </row>
    <row r="695" spans="1:6" ht="15" customHeight="1">
      <c r="A695" s="56">
        <f>DATE(YEAR(A691),MONTH(A691)+1,1)</f>
        <v>45078</v>
      </c>
      <c r="B695" s="3" t="str">
        <f t="shared" si="32"/>
        <v>Admin Fee</v>
      </c>
      <c r="C695" s="34">
        <f>$G$4</f>
        <v>40</v>
      </c>
      <c r="D695" s="55">
        <f t="shared" si="30"/>
        <v>641702.072447216</v>
      </c>
      <c r="F695" s="51">
        <f t="shared" si="31"/>
        <v>1</v>
      </c>
    </row>
    <row r="696" spans="1:6" ht="15" customHeight="1">
      <c r="A696" s="56">
        <f>DATE(YEAR(A692),MONTH(A692)+1,1)</f>
        <v>45078</v>
      </c>
      <c r="B696" s="3" t="str">
        <f t="shared" si="32"/>
        <v>Insurance</v>
      </c>
      <c r="C696" s="34">
        <f>$G$3</f>
        <v>150</v>
      </c>
      <c r="D696" s="55">
        <f t="shared" si="30"/>
        <v>641852.072447216</v>
      </c>
      <c r="F696" s="51">
        <f t="shared" si="31"/>
        <v>0</v>
      </c>
    </row>
    <row r="697" spans="1:7" ht="15" customHeight="1">
      <c r="A697" s="56">
        <f>DATE(YEAR(A693),MONTH(A693)+1,$D$4)</f>
        <v>45087</v>
      </c>
      <c r="B697" s="3" t="str">
        <f t="shared" si="32"/>
        <v>Debit Order / Payment</v>
      </c>
      <c r="C697" s="34">
        <f>-$B$6-C695-C696</f>
        <v>-13357.895825866375</v>
      </c>
      <c r="D697" s="55">
        <f t="shared" si="30"/>
        <v>628494.1766213496</v>
      </c>
      <c r="F697" s="51">
        <f t="shared" si="31"/>
        <v>9</v>
      </c>
      <c r="G697" s="3">
        <f>COUNTIF($B$9:B697,B697)</f>
        <v>172</v>
      </c>
    </row>
    <row r="698" spans="1:6" ht="15" customHeight="1">
      <c r="A698" s="56">
        <f>DATE(YEAR(A694),MONTH(A694)+2,1-1)</f>
        <v>45107</v>
      </c>
      <c r="B698" s="3" t="str">
        <f t="shared" si="32"/>
        <v>Interest</v>
      </c>
      <c r="C698" s="34">
        <f>(D694*$B$5/365*F695)+(D695*$B$5/365*F696)+(D696*$B$5/365*F697)+(D697*$B$5/365*F698)</f>
        <v>7803.37572201335</v>
      </c>
      <c r="D698" s="55">
        <f t="shared" si="30"/>
        <v>636297.552343363</v>
      </c>
      <c r="F698" s="51">
        <f t="shared" si="31"/>
        <v>20</v>
      </c>
    </row>
    <row r="699" spans="1:6" ht="15" customHeight="1">
      <c r="A699" s="56">
        <f>DATE(YEAR(A695),MONTH(A695)+1,1)</f>
        <v>45108</v>
      </c>
      <c r="B699" s="3" t="str">
        <f t="shared" si="32"/>
        <v>Admin Fee</v>
      </c>
      <c r="C699" s="34">
        <f>$G$4</f>
        <v>40</v>
      </c>
      <c r="D699" s="55">
        <f t="shared" si="30"/>
        <v>636337.552343363</v>
      </c>
      <c r="F699" s="51">
        <f t="shared" si="31"/>
        <v>1</v>
      </c>
    </row>
    <row r="700" spans="1:6" ht="15" customHeight="1">
      <c r="A700" s="56">
        <f>DATE(YEAR(A696),MONTH(A696)+1,1)</f>
        <v>45108</v>
      </c>
      <c r="B700" s="3" t="str">
        <f t="shared" si="32"/>
        <v>Insurance</v>
      </c>
      <c r="C700" s="34">
        <f>$G$3</f>
        <v>150</v>
      </c>
      <c r="D700" s="55">
        <f t="shared" si="30"/>
        <v>636487.552343363</v>
      </c>
      <c r="F700" s="51">
        <f t="shared" si="31"/>
        <v>0</v>
      </c>
    </row>
    <row r="701" spans="1:7" ht="15" customHeight="1">
      <c r="A701" s="56">
        <f>DATE(YEAR(A697),MONTH(A697)+1,$D$4)</f>
        <v>45117</v>
      </c>
      <c r="B701" s="3" t="str">
        <f t="shared" si="32"/>
        <v>Debit Order / Payment</v>
      </c>
      <c r="C701" s="34">
        <f>-$B$6-C699-C700</f>
        <v>-13357.895825866375</v>
      </c>
      <c r="D701" s="55">
        <f t="shared" si="30"/>
        <v>623129.6565174966</v>
      </c>
      <c r="F701" s="51">
        <f t="shared" si="31"/>
        <v>9</v>
      </c>
      <c r="G701" s="3">
        <f>COUNTIF($B$9:B701,B701)</f>
        <v>173</v>
      </c>
    </row>
    <row r="702" spans="1:6" ht="15" customHeight="1">
      <c r="A702" s="56">
        <f>DATE(YEAR(A698),MONTH(A698)+2,1-1)</f>
        <v>45138</v>
      </c>
      <c r="B702" s="3" t="str">
        <f t="shared" si="32"/>
        <v>Interest</v>
      </c>
      <c r="C702" s="34">
        <f>(D698*$B$5/365*F699)+(D699*$B$5/365*F700)+(D700*$B$5/365*F701)+(D701*$B$5/365*F702)</f>
        <v>7993.318483685365</v>
      </c>
      <c r="D702" s="55">
        <f t="shared" si="30"/>
        <v>631122.9750011819</v>
      </c>
      <c r="F702" s="51">
        <f t="shared" si="31"/>
        <v>21</v>
      </c>
    </row>
    <row r="703" spans="1:6" ht="15" customHeight="1">
      <c r="A703" s="56">
        <f>DATE(YEAR(A699),MONTH(A699)+1,1)</f>
        <v>45139</v>
      </c>
      <c r="B703" s="3" t="str">
        <f t="shared" si="32"/>
        <v>Admin Fee</v>
      </c>
      <c r="C703" s="34">
        <f>$G$4</f>
        <v>40</v>
      </c>
      <c r="D703" s="55">
        <f t="shared" si="30"/>
        <v>631162.9750011819</v>
      </c>
      <c r="F703" s="51">
        <f t="shared" si="31"/>
        <v>1</v>
      </c>
    </row>
    <row r="704" spans="1:6" ht="15" customHeight="1">
      <c r="A704" s="56">
        <f>DATE(YEAR(A700),MONTH(A700)+1,1)</f>
        <v>45139</v>
      </c>
      <c r="B704" s="3" t="str">
        <f t="shared" si="32"/>
        <v>Insurance</v>
      </c>
      <c r="C704" s="34">
        <f>$G$3</f>
        <v>150</v>
      </c>
      <c r="D704" s="55">
        <f t="shared" si="30"/>
        <v>631312.9750011819</v>
      </c>
      <c r="F704" s="51">
        <f t="shared" si="31"/>
        <v>0</v>
      </c>
    </row>
    <row r="705" spans="1:7" ht="15" customHeight="1">
      <c r="A705" s="56">
        <f>DATE(YEAR(A701),MONTH(A701)+1,$D$4)</f>
        <v>45148</v>
      </c>
      <c r="B705" s="3" t="str">
        <f t="shared" si="32"/>
        <v>Debit Order / Payment</v>
      </c>
      <c r="C705" s="34">
        <f>-$B$6-C703-C704</f>
        <v>-13357.895825866375</v>
      </c>
      <c r="D705" s="55">
        <f t="shared" si="30"/>
        <v>617955.0791753156</v>
      </c>
      <c r="F705" s="51">
        <f t="shared" si="31"/>
        <v>9</v>
      </c>
      <c r="G705" s="3">
        <f>COUNTIF($B$9:B705,B705)</f>
        <v>174</v>
      </c>
    </row>
    <row r="706" spans="1:6" ht="15" customHeight="1">
      <c r="A706" s="56">
        <f>DATE(YEAR(A702),MONTH(A702)+2,1-1)</f>
        <v>45169</v>
      </c>
      <c r="B706" s="3" t="str">
        <f t="shared" si="32"/>
        <v>Interest</v>
      </c>
      <c r="C706" s="34">
        <f>(D702*$B$5/365*F703)+(D703*$B$5/365*F704)+(D704*$B$5/365*F705)+(D705*$B$5/365*F706)</f>
        <v>7927.395786038402</v>
      </c>
      <c r="D706" s="55">
        <f t="shared" si="30"/>
        <v>625882.4749613539</v>
      </c>
      <c r="F706" s="51">
        <f t="shared" si="31"/>
        <v>21</v>
      </c>
    </row>
    <row r="707" spans="1:6" ht="15" customHeight="1">
      <c r="A707" s="56">
        <f>DATE(YEAR(A703),MONTH(A703)+1,1)</f>
        <v>45170</v>
      </c>
      <c r="B707" s="3" t="str">
        <f t="shared" si="32"/>
        <v>Admin Fee</v>
      </c>
      <c r="C707" s="34">
        <f>$G$4</f>
        <v>40</v>
      </c>
      <c r="D707" s="55">
        <f t="shared" si="30"/>
        <v>625922.4749613539</v>
      </c>
      <c r="F707" s="51">
        <f t="shared" si="31"/>
        <v>1</v>
      </c>
    </row>
    <row r="708" spans="1:6" ht="15" customHeight="1">
      <c r="A708" s="56">
        <f>DATE(YEAR(A704),MONTH(A704)+1,1)</f>
        <v>45170</v>
      </c>
      <c r="B708" s="3" t="str">
        <f t="shared" si="32"/>
        <v>Insurance</v>
      </c>
      <c r="C708" s="34">
        <f>$G$3</f>
        <v>150</v>
      </c>
      <c r="D708" s="55">
        <f t="shared" si="30"/>
        <v>626072.4749613539</v>
      </c>
      <c r="F708" s="51">
        <f t="shared" si="31"/>
        <v>0</v>
      </c>
    </row>
    <row r="709" spans="1:7" ht="15" customHeight="1">
      <c r="A709" s="56">
        <f>DATE(YEAR(A705),MONTH(A705)+1,$D$4)</f>
        <v>45179</v>
      </c>
      <c r="B709" s="3" t="str">
        <f t="shared" si="32"/>
        <v>Debit Order / Payment</v>
      </c>
      <c r="C709" s="34">
        <f>-$B$6-C707-C708</f>
        <v>-13357.895825866375</v>
      </c>
      <c r="D709" s="55">
        <f t="shared" si="30"/>
        <v>612714.5791354876</v>
      </c>
      <c r="F709" s="51">
        <f t="shared" si="31"/>
        <v>9</v>
      </c>
      <c r="G709" s="3">
        <f>COUNTIF($B$9:B709,B709)</f>
        <v>175</v>
      </c>
    </row>
    <row r="710" spans="1:6" ht="15" customHeight="1">
      <c r="A710" s="56">
        <f>DATE(YEAR(A706),MONTH(A706)+2,1-1)</f>
        <v>45199</v>
      </c>
      <c r="B710" s="3" t="str">
        <f t="shared" si="32"/>
        <v>Interest</v>
      </c>
      <c r="C710" s="34">
        <f>(D706*$B$5/365*F707)+(D707*$B$5/365*F708)+(D708*$B$5/365*F709)+(D709*$B$5/365*F710)</f>
        <v>7608.832739310941</v>
      </c>
      <c r="D710" s="55">
        <f t="shared" si="30"/>
        <v>620323.4118747985</v>
      </c>
      <c r="F710" s="51">
        <f t="shared" si="31"/>
        <v>20</v>
      </c>
    </row>
    <row r="711" spans="1:6" ht="15" customHeight="1">
      <c r="A711" s="56">
        <f>DATE(YEAR(A707),MONTH(A707)+1,1)</f>
        <v>45200</v>
      </c>
      <c r="B711" s="3" t="str">
        <f t="shared" si="32"/>
        <v>Admin Fee</v>
      </c>
      <c r="C711" s="34">
        <f>$G$4</f>
        <v>40</v>
      </c>
      <c r="D711" s="55">
        <f t="shared" si="30"/>
        <v>620363.4118747985</v>
      </c>
      <c r="F711" s="51">
        <f t="shared" si="31"/>
        <v>1</v>
      </c>
    </row>
    <row r="712" spans="1:6" ht="15" customHeight="1">
      <c r="A712" s="56">
        <f>DATE(YEAR(A708),MONTH(A708)+1,1)</f>
        <v>45200</v>
      </c>
      <c r="B712" s="3" t="str">
        <f t="shared" si="32"/>
        <v>Insurance</v>
      </c>
      <c r="C712" s="34">
        <f>$G$3</f>
        <v>150</v>
      </c>
      <c r="D712" s="55">
        <f t="shared" si="30"/>
        <v>620513.4118747985</v>
      </c>
      <c r="F712" s="51">
        <f t="shared" si="31"/>
        <v>0</v>
      </c>
    </row>
    <row r="713" spans="1:7" ht="15" customHeight="1">
      <c r="A713" s="56">
        <f>DATE(YEAR(A709),MONTH(A709)+1,$D$4)</f>
        <v>45209</v>
      </c>
      <c r="B713" s="3" t="str">
        <f t="shared" si="32"/>
        <v>Debit Order / Payment</v>
      </c>
      <c r="C713" s="34">
        <f>-$B$6-C711-C712</f>
        <v>-13357.895825866375</v>
      </c>
      <c r="D713" s="55">
        <f t="shared" si="30"/>
        <v>607155.5160489321</v>
      </c>
      <c r="F713" s="51">
        <f t="shared" si="31"/>
        <v>9</v>
      </c>
      <c r="G713" s="3">
        <f>COUNTIF($B$9:B713,B713)</f>
        <v>176</v>
      </c>
    </row>
    <row r="714" spans="1:6" ht="15" customHeight="1">
      <c r="A714" s="56">
        <f>DATE(YEAR(A710),MONTH(A710)+2,1-1)</f>
        <v>45230</v>
      </c>
      <c r="B714" s="3" t="str">
        <f t="shared" si="32"/>
        <v>Interest</v>
      </c>
      <c r="C714" s="34">
        <f>(D710*$B$5/365*F711)+(D711*$B$5/365*F712)+(D712*$B$5/365*F713)+(D713*$B$5/365*F714)</f>
        <v>7789.812310592694</v>
      </c>
      <c r="D714" s="55">
        <f aca="true" t="shared" si="33" ref="D714:D777">D713+C714</f>
        <v>614945.3283595248</v>
      </c>
      <c r="F714" s="51">
        <f aca="true" t="shared" si="34" ref="F714:F777">A714-A713</f>
        <v>21</v>
      </c>
    </row>
    <row r="715" spans="1:6" ht="15" customHeight="1">
      <c r="A715" s="56">
        <f>DATE(YEAR(A711),MONTH(A711)+1,1)</f>
        <v>45231</v>
      </c>
      <c r="B715" s="3" t="str">
        <f t="shared" si="32"/>
        <v>Admin Fee</v>
      </c>
      <c r="C715" s="34">
        <f>$G$4</f>
        <v>40</v>
      </c>
      <c r="D715" s="55">
        <f t="shared" si="33"/>
        <v>614985.3283595248</v>
      </c>
      <c r="F715" s="51">
        <f t="shared" si="34"/>
        <v>1</v>
      </c>
    </row>
    <row r="716" spans="1:6" ht="15" customHeight="1">
      <c r="A716" s="56">
        <f>DATE(YEAR(A712),MONTH(A712)+1,1)</f>
        <v>45231</v>
      </c>
      <c r="B716" s="3" t="str">
        <f t="shared" si="32"/>
        <v>Insurance</v>
      </c>
      <c r="C716" s="34">
        <f>$G$3</f>
        <v>150</v>
      </c>
      <c r="D716" s="55">
        <f t="shared" si="33"/>
        <v>615135.3283595248</v>
      </c>
      <c r="F716" s="51">
        <f t="shared" si="34"/>
        <v>0</v>
      </c>
    </row>
    <row r="717" spans="1:7" ht="15" customHeight="1">
      <c r="A717" s="56">
        <f>DATE(YEAR(A713),MONTH(A713)+1,$D$4)</f>
        <v>45240</v>
      </c>
      <c r="B717" s="3" t="str">
        <f t="shared" si="32"/>
        <v>Debit Order / Payment</v>
      </c>
      <c r="C717" s="34">
        <f>-$B$6-C715-C716</f>
        <v>-13357.895825866375</v>
      </c>
      <c r="D717" s="55">
        <f t="shared" si="33"/>
        <v>601777.4325336585</v>
      </c>
      <c r="F717" s="51">
        <f t="shared" si="34"/>
        <v>9</v>
      </c>
      <c r="G717" s="3">
        <f>COUNTIF($B$9:B717,B717)</f>
        <v>177</v>
      </c>
    </row>
    <row r="718" spans="1:6" ht="15" customHeight="1">
      <c r="A718" s="56">
        <f>DATE(YEAR(A714),MONTH(A714)+2,1-1)</f>
        <v>45260</v>
      </c>
      <c r="B718" s="3" t="str">
        <f t="shared" si="32"/>
        <v>Interest</v>
      </c>
      <c r="C718" s="34">
        <f>(D714*$B$5/365*F715)+(D715*$B$5/365*F716)+(D716*$B$5/365*F717)+(D717*$B$5/365*F718)</f>
        <v>7473.991205863733</v>
      </c>
      <c r="D718" s="55">
        <f t="shared" si="33"/>
        <v>609251.4237395222</v>
      </c>
      <c r="F718" s="51">
        <f t="shared" si="34"/>
        <v>20</v>
      </c>
    </row>
    <row r="719" spans="1:6" ht="15" customHeight="1">
      <c r="A719" s="56">
        <f>DATE(YEAR(A715),MONTH(A715)+1,1)</f>
        <v>45261</v>
      </c>
      <c r="B719" s="3" t="str">
        <f aca="true" t="shared" si="35" ref="B719:B782">B715</f>
        <v>Admin Fee</v>
      </c>
      <c r="C719" s="34">
        <f>$G$4</f>
        <v>40</v>
      </c>
      <c r="D719" s="55">
        <f t="shared" si="33"/>
        <v>609291.4237395222</v>
      </c>
      <c r="F719" s="51">
        <f t="shared" si="34"/>
        <v>1</v>
      </c>
    </row>
    <row r="720" spans="1:6" ht="15" customHeight="1">
      <c r="A720" s="56">
        <f>DATE(YEAR(A716),MONTH(A716)+1,1)</f>
        <v>45261</v>
      </c>
      <c r="B720" s="3" t="str">
        <f t="shared" si="35"/>
        <v>Insurance</v>
      </c>
      <c r="C720" s="34">
        <f>$G$3</f>
        <v>150</v>
      </c>
      <c r="D720" s="55">
        <f t="shared" si="33"/>
        <v>609441.4237395222</v>
      </c>
      <c r="F720" s="51">
        <f t="shared" si="34"/>
        <v>0</v>
      </c>
    </row>
    <row r="721" spans="1:7" ht="15" customHeight="1">
      <c r="A721" s="56">
        <f>DATE(YEAR(A717),MONTH(A717)+1,$D$4)</f>
        <v>45270</v>
      </c>
      <c r="B721" s="3" t="str">
        <f t="shared" si="35"/>
        <v>Debit Order / Payment</v>
      </c>
      <c r="C721" s="34">
        <f>-$B$6-C719-C720</f>
        <v>-13357.895825866375</v>
      </c>
      <c r="D721" s="55">
        <f t="shared" si="33"/>
        <v>596083.5279136559</v>
      </c>
      <c r="F721" s="51">
        <f t="shared" si="34"/>
        <v>9</v>
      </c>
      <c r="G721" s="3">
        <f>COUNTIF($B$9:B721,B721)</f>
        <v>178</v>
      </c>
    </row>
    <row r="722" spans="1:6" ht="15" customHeight="1">
      <c r="A722" s="56">
        <f>DATE(YEAR(A718),MONTH(A718)+2,1-1)</f>
        <v>45291</v>
      </c>
      <c r="B722" s="3" t="str">
        <f t="shared" si="35"/>
        <v>Interest</v>
      </c>
      <c r="C722" s="34">
        <f>(D718*$B$5/365*F719)+(D719*$B$5/365*F720)+(D720*$B$5/365*F721)+(D721*$B$5/365*F722)</f>
        <v>7648.758215170683</v>
      </c>
      <c r="D722" s="55">
        <f t="shared" si="33"/>
        <v>603732.2861288266</v>
      </c>
      <c r="F722" s="51">
        <f t="shared" si="34"/>
        <v>21</v>
      </c>
    </row>
    <row r="723" spans="1:6" ht="15" customHeight="1">
      <c r="A723" s="56">
        <f>DATE(YEAR(A719),MONTH(A719)+1,1)</f>
        <v>45292</v>
      </c>
      <c r="B723" s="3" t="str">
        <f t="shared" si="35"/>
        <v>Admin Fee</v>
      </c>
      <c r="C723" s="34">
        <f>$G$4</f>
        <v>40</v>
      </c>
      <c r="D723" s="55">
        <f t="shared" si="33"/>
        <v>603772.2861288266</v>
      </c>
      <c r="F723" s="51">
        <f t="shared" si="34"/>
        <v>1</v>
      </c>
    </row>
    <row r="724" spans="1:6" ht="15" customHeight="1">
      <c r="A724" s="56">
        <f>DATE(YEAR(A720),MONTH(A720)+1,1)</f>
        <v>45292</v>
      </c>
      <c r="B724" s="3" t="str">
        <f t="shared" si="35"/>
        <v>Insurance</v>
      </c>
      <c r="C724" s="34">
        <f>$G$3</f>
        <v>150</v>
      </c>
      <c r="D724" s="55">
        <f t="shared" si="33"/>
        <v>603922.2861288266</v>
      </c>
      <c r="F724" s="51">
        <f t="shared" si="34"/>
        <v>0</v>
      </c>
    </row>
    <row r="725" spans="1:7" ht="15" customHeight="1">
      <c r="A725" s="56">
        <f>DATE(YEAR(A721),MONTH(A721)+1,$D$4)</f>
        <v>45301</v>
      </c>
      <c r="B725" s="3" t="str">
        <f t="shared" si="35"/>
        <v>Debit Order / Payment</v>
      </c>
      <c r="C725" s="34">
        <f>-$B$6-C723-C724</f>
        <v>-13357.895825866375</v>
      </c>
      <c r="D725" s="55">
        <f t="shared" si="33"/>
        <v>590564.3903029602</v>
      </c>
      <c r="F725" s="51">
        <f t="shared" si="34"/>
        <v>9</v>
      </c>
      <c r="G725" s="3">
        <f>COUNTIF($B$9:B725,B725)</f>
        <v>179</v>
      </c>
    </row>
    <row r="726" spans="1:6" ht="15" customHeight="1">
      <c r="A726" s="56">
        <f>DATE(YEAR(A722),MONTH(A722)+2,1-1)</f>
        <v>45322</v>
      </c>
      <c r="B726" s="3" t="str">
        <f t="shared" si="35"/>
        <v>Interest</v>
      </c>
      <c r="C726" s="34">
        <f>(D722*$B$5/365*F723)+(D723*$B$5/365*F724)+(D724*$B$5/365*F725)+(D725*$B$5/365*F726)</f>
        <v>7578.4459141029165</v>
      </c>
      <c r="D726" s="55">
        <f t="shared" si="33"/>
        <v>598142.8362170631</v>
      </c>
      <c r="F726" s="51">
        <f t="shared" si="34"/>
        <v>21</v>
      </c>
    </row>
    <row r="727" spans="1:6" ht="15" customHeight="1">
      <c r="A727" s="56">
        <f>DATE(YEAR(A723),MONTH(A723)+1,1)</f>
        <v>45323</v>
      </c>
      <c r="B727" s="3" t="str">
        <f t="shared" si="35"/>
        <v>Admin Fee</v>
      </c>
      <c r="C727" s="34">
        <f>$G$4</f>
        <v>40</v>
      </c>
      <c r="D727" s="55">
        <f t="shared" si="33"/>
        <v>598182.8362170631</v>
      </c>
      <c r="F727" s="51">
        <f t="shared" si="34"/>
        <v>1</v>
      </c>
    </row>
    <row r="728" spans="1:6" ht="15" customHeight="1">
      <c r="A728" s="56">
        <f>DATE(YEAR(A724),MONTH(A724)+1,1)</f>
        <v>45323</v>
      </c>
      <c r="B728" s="3" t="str">
        <f t="shared" si="35"/>
        <v>Insurance</v>
      </c>
      <c r="C728" s="34">
        <f>$G$3</f>
        <v>150</v>
      </c>
      <c r="D728" s="55">
        <f t="shared" si="33"/>
        <v>598332.8362170631</v>
      </c>
      <c r="F728" s="51">
        <f t="shared" si="34"/>
        <v>0</v>
      </c>
    </row>
    <row r="729" spans="1:7" ht="15" customHeight="1">
      <c r="A729" s="56">
        <f>DATE(YEAR(A725),MONTH(A725)+1,$D$4)</f>
        <v>45332</v>
      </c>
      <c r="B729" s="3" t="str">
        <f t="shared" si="35"/>
        <v>Debit Order / Payment</v>
      </c>
      <c r="C729" s="34">
        <f>-$B$6-C727-C728</f>
        <v>-13357.895825866375</v>
      </c>
      <c r="D729" s="55">
        <f t="shared" si="33"/>
        <v>584974.9403911968</v>
      </c>
      <c r="F729" s="51">
        <f t="shared" si="34"/>
        <v>9</v>
      </c>
      <c r="G729" s="3">
        <f>COUNTIF($B$9:B729,B729)</f>
        <v>180</v>
      </c>
    </row>
    <row r="730" spans="1:6" ht="15" customHeight="1">
      <c r="A730" s="56">
        <f>DATE(YEAR(A726),MONTH(A726)+2,1-1)</f>
        <v>45351</v>
      </c>
      <c r="B730" s="3" t="str">
        <f t="shared" si="35"/>
        <v>Interest</v>
      </c>
      <c r="C730" s="34">
        <f>(D726*$B$5/365*F727)+(D727*$B$5/365*F728)+(D728*$B$5/365*F729)+(D729*$B$5/365*F730)</f>
        <v>7026.436532713713</v>
      </c>
      <c r="D730" s="55">
        <f t="shared" si="33"/>
        <v>592001.3769239105</v>
      </c>
      <c r="F730" s="51">
        <f t="shared" si="34"/>
        <v>19</v>
      </c>
    </row>
    <row r="731" spans="1:6" ht="15" customHeight="1">
      <c r="A731" s="56">
        <f>DATE(YEAR(A727),MONTH(A727)+1,1)</f>
        <v>45352</v>
      </c>
      <c r="B731" s="3" t="str">
        <f t="shared" si="35"/>
        <v>Admin Fee</v>
      </c>
      <c r="C731" s="34">
        <f>$G$4</f>
        <v>40</v>
      </c>
      <c r="D731" s="55">
        <f t="shared" si="33"/>
        <v>592041.3769239105</v>
      </c>
      <c r="F731" s="51">
        <f t="shared" si="34"/>
        <v>1</v>
      </c>
    </row>
    <row r="732" spans="1:6" ht="15" customHeight="1">
      <c r="A732" s="56">
        <f>DATE(YEAR(A728),MONTH(A728)+1,1)</f>
        <v>45352</v>
      </c>
      <c r="B732" s="3" t="str">
        <f t="shared" si="35"/>
        <v>Insurance</v>
      </c>
      <c r="C732" s="34">
        <f>$G$3</f>
        <v>150</v>
      </c>
      <c r="D732" s="55">
        <f t="shared" si="33"/>
        <v>592191.3769239105</v>
      </c>
      <c r="F732" s="51">
        <f t="shared" si="34"/>
        <v>0</v>
      </c>
    </row>
    <row r="733" spans="1:7" ht="15" customHeight="1">
      <c r="A733" s="56">
        <f>DATE(YEAR(A729),MONTH(A729)+1,$D$4)</f>
        <v>45361</v>
      </c>
      <c r="B733" s="3" t="str">
        <f t="shared" si="35"/>
        <v>Debit Order / Payment</v>
      </c>
      <c r="C733" s="34">
        <f>-$B$6-C731-C732</f>
        <v>-13357.895825866375</v>
      </c>
      <c r="D733" s="55">
        <f t="shared" si="33"/>
        <v>578833.4810980441</v>
      </c>
      <c r="F733" s="51">
        <f t="shared" si="34"/>
        <v>9</v>
      </c>
      <c r="G733" s="3">
        <f>COUNTIF($B$9:B733,B733)</f>
        <v>181</v>
      </c>
    </row>
    <row r="734" spans="1:6" ht="15" customHeight="1">
      <c r="A734" s="56">
        <f>DATE(YEAR(A730),MONTH(A730)+2,1-1)</f>
        <v>45382</v>
      </c>
      <c r="B734" s="3" t="str">
        <f t="shared" si="35"/>
        <v>Interest</v>
      </c>
      <c r="C734" s="34">
        <f>(D730*$B$5/365*F731)+(D731*$B$5/365*F732)+(D732*$B$5/365*F733)+(D733*$B$5/365*F734)</f>
        <v>7428.997344780011</v>
      </c>
      <c r="D734" s="55">
        <f t="shared" si="33"/>
        <v>586262.4784428241</v>
      </c>
      <c r="F734" s="51">
        <f t="shared" si="34"/>
        <v>21</v>
      </c>
    </row>
    <row r="735" spans="1:6" ht="15" customHeight="1">
      <c r="A735" s="56">
        <f>DATE(YEAR(A731),MONTH(A731)+1,1)</f>
        <v>45383</v>
      </c>
      <c r="B735" s="3" t="str">
        <f t="shared" si="35"/>
        <v>Admin Fee</v>
      </c>
      <c r="C735" s="34">
        <f>$G$4</f>
        <v>40</v>
      </c>
      <c r="D735" s="55">
        <f t="shared" si="33"/>
        <v>586302.4784428241</v>
      </c>
      <c r="F735" s="51">
        <f t="shared" si="34"/>
        <v>1</v>
      </c>
    </row>
    <row r="736" spans="1:6" ht="15" customHeight="1">
      <c r="A736" s="56">
        <f>DATE(YEAR(A732),MONTH(A732)+1,1)</f>
        <v>45383</v>
      </c>
      <c r="B736" s="3" t="str">
        <f t="shared" si="35"/>
        <v>Insurance</v>
      </c>
      <c r="C736" s="34">
        <f>$G$3</f>
        <v>150</v>
      </c>
      <c r="D736" s="55">
        <f t="shared" si="33"/>
        <v>586452.4784428241</v>
      </c>
      <c r="F736" s="51">
        <f t="shared" si="34"/>
        <v>0</v>
      </c>
    </row>
    <row r="737" spans="1:7" ht="15" customHeight="1">
      <c r="A737" s="56">
        <f>DATE(YEAR(A733),MONTH(A733)+1,$D$4)</f>
        <v>45392</v>
      </c>
      <c r="B737" s="3" t="str">
        <f t="shared" si="35"/>
        <v>Debit Order / Payment</v>
      </c>
      <c r="C737" s="34">
        <f>-$B$6-C735-C736</f>
        <v>-13357.895825866375</v>
      </c>
      <c r="D737" s="55">
        <f t="shared" si="33"/>
        <v>573094.5826169577</v>
      </c>
      <c r="F737" s="51">
        <f t="shared" si="34"/>
        <v>9</v>
      </c>
      <c r="G737" s="3">
        <f>COUNTIF($B$9:B737,B737)</f>
        <v>182</v>
      </c>
    </row>
    <row r="738" spans="1:6" ht="15" customHeight="1">
      <c r="A738" s="56">
        <f>DATE(YEAR(A734),MONTH(A734)+2,1-1)</f>
        <v>45412</v>
      </c>
      <c r="B738" s="3" t="str">
        <f t="shared" si="35"/>
        <v>Interest</v>
      </c>
      <c r="C738" s="34">
        <f>(D734*$B$5/365*F735)+(D735*$B$5/365*F736)+(D736*$B$5/365*F737)+(D737*$B$5/365*F738)</f>
        <v>7120.367028808519</v>
      </c>
      <c r="D738" s="55">
        <f t="shared" si="33"/>
        <v>580214.9496457663</v>
      </c>
      <c r="F738" s="51">
        <f t="shared" si="34"/>
        <v>20</v>
      </c>
    </row>
    <row r="739" spans="1:6" ht="15" customHeight="1">
      <c r="A739" s="56">
        <f>DATE(YEAR(A735),MONTH(A735)+1,1)</f>
        <v>45413</v>
      </c>
      <c r="B739" s="3" t="str">
        <f t="shared" si="35"/>
        <v>Admin Fee</v>
      </c>
      <c r="C739" s="34">
        <f>$G$4</f>
        <v>40</v>
      </c>
      <c r="D739" s="55">
        <f t="shared" si="33"/>
        <v>580254.9496457663</v>
      </c>
      <c r="F739" s="51">
        <f t="shared" si="34"/>
        <v>1</v>
      </c>
    </row>
    <row r="740" spans="1:6" ht="15" customHeight="1">
      <c r="A740" s="56">
        <f>DATE(YEAR(A736),MONTH(A736)+1,1)</f>
        <v>45413</v>
      </c>
      <c r="B740" s="3" t="str">
        <f t="shared" si="35"/>
        <v>Insurance</v>
      </c>
      <c r="C740" s="34">
        <f>$G$3</f>
        <v>150</v>
      </c>
      <c r="D740" s="55">
        <f t="shared" si="33"/>
        <v>580404.9496457663</v>
      </c>
      <c r="F740" s="51">
        <f t="shared" si="34"/>
        <v>0</v>
      </c>
    </row>
    <row r="741" spans="1:7" ht="15" customHeight="1">
      <c r="A741" s="56">
        <f>DATE(YEAR(A737),MONTH(A737)+1,$D$4)</f>
        <v>45422</v>
      </c>
      <c r="B741" s="3" t="str">
        <f t="shared" si="35"/>
        <v>Debit Order / Payment</v>
      </c>
      <c r="C741" s="34">
        <f>-$B$6-C739-C740</f>
        <v>-13357.895825866375</v>
      </c>
      <c r="D741" s="55">
        <f t="shared" si="33"/>
        <v>567047.0538198999</v>
      </c>
      <c r="F741" s="51">
        <f t="shared" si="34"/>
        <v>9</v>
      </c>
      <c r="G741" s="3">
        <f>COUNTIF($B$9:B741,B741)</f>
        <v>183</v>
      </c>
    </row>
    <row r="742" spans="1:6" ht="15" customHeight="1">
      <c r="A742" s="56">
        <f>DATE(YEAR(A738),MONTH(A738)+2,1-1)</f>
        <v>45443</v>
      </c>
      <c r="B742" s="3" t="str">
        <f t="shared" si="35"/>
        <v>Interest</v>
      </c>
      <c r="C742" s="34">
        <f>(D738*$B$5/365*F739)+(D739*$B$5/365*F740)+(D740*$B$5/365*F741)+(D741*$B$5/365*F742)</f>
        <v>7278.841490414615</v>
      </c>
      <c r="D742" s="55">
        <f t="shared" si="33"/>
        <v>574325.8953103145</v>
      </c>
      <c r="F742" s="51">
        <f t="shared" si="34"/>
        <v>21</v>
      </c>
    </row>
    <row r="743" spans="1:6" ht="15" customHeight="1">
      <c r="A743" s="56">
        <f>DATE(YEAR(A739),MONTH(A739)+1,1)</f>
        <v>45444</v>
      </c>
      <c r="B743" s="3" t="str">
        <f t="shared" si="35"/>
        <v>Admin Fee</v>
      </c>
      <c r="C743" s="34">
        <f>$G$4</f>
        <v>40</v>
      </c>
      <c r="D743" s="55">
        <f t="shared" si="33"/>
        <v>574365.8953103145</v>
      </c>
      <c r="F743" s="51">
        <f t="shared" si="34"/>
        <v>1</v>
      </c>
    </row>
    <row r="744" spans="1:6" ht="15" customHeight="1">
      <c r="A744" s="56">
        <f>DATE(YEAR(A740),MONTH(A740)+1,1)</f>
        <v>45444</v>
      </c>
      <c r="B744" s="3" t="str">
        <f t="shared" si="35"/>
        <v>Insurance</v>
      </c>
      <c r="C744" s="34">
        <f>$G$3</f>
        <v>150</v>
      </c>
      <c r="D744" s="55">
        <f t="shared" si="33"/>
        <v>574515.8953103145</v>
      </c>
      <c r="F744" s="51">
        <f t="shared" si="34"/>
        <v>0</v>
      </c>
    </row>
    <row r="745" spans="1:7" ht="15" customHeight="1">
      <c r="A745" s="56">
        <f>DATE(YEAR(A741),MONTH(A741)+1,$D$4)</f>
        <v>45453</v>
      </c>
      <c r="B745" s="3" t="str">
        <f t="shared" si="35"/>
        <v>Debit Order / Payment</v>
      </c>
      <c r="C745" s="34">
        <f>-$B$6-C743-C744</f>
        <v>-13357.895825866375</v>
      </c>
      <c r="D745" s="55">
        <f t="shared" si="33"/>
        <v>561157.9994844481</v>
      </c>
      <c r="F745" s="51">
        <f t="shared" si="34"/>
        <v>9</v>
      </c>
      <c r="G745" s="3">
        <f>COUNTIF($B$9:B745,B745)</f>
        <v>184</v>
      </c>
    </row>
    <row r="746" spans="1:6" ht="15" customHeight="1">
      <c r="A746" s="56">
        <f>DATE(YEAR(A742),MONTH(A742)+2,1-1)</f>
        <v>45473</v>
      </c>
      <c r="B746" s="3" t="str">
        <f t="shared" si="35"/>
        <v>Interest</v>
      </c>
      <c r="C746" s="34">
        <f>(D742*$B$5/365*F743)+(D743*$B$5/365*F744)+(D744*$B$5/365*F745)+(D745*$B$5/365*F746)</f>
        <v>6973.203675120045</v>
      </c>
      <c r="D746" s="55">
        <f t="shared" si="33"/>
        <v>568131.2031595681</v>
      </c>
      <c r="F746" s="51">
        <f t="shared" si="34"/>
        <v>20</v>
      </c>
    </row>
    <row r="747" spans="1:6" ht="15" customHeight="1">
      <c r="A747" s="56">
        <f>DATE(YEAR(A743),MONTH(A743)+1,1)</f>
        <v>45474</v>
      </c>
      <c r="B747" s="3" t="str">
        <f t="shared" si="35"/>
        <v>Admin Fee</v>
      </c>
      <c r="C747" s="34">
        <f>$G$4</f>
        <v>40</v>
      </c>
      <c r="D747" s="55">
        <f t="shared" si="33"/>
        <v>568171.2031595681</v>
      </c>
      <c r="F747" s="51">
        <f t="shared" si="34"/>
        <v>1</v>
      </c>
    </row>
    <row r="748" spans="1:6" ht="15" customHeight="1">
      <c r="A748" s="56">
        <f>DATE(YEAR(A744),MONTH(A744)+1,1)</f>
        <v>45474</v>
      </c>
      <c r="B748" s="3" t="str">
        <f t="shared" si="35"/>
        <v>Insurance</v>
      </c>
      <c r="C748" s="34">
        <f>$G$3</f>
        <v>150</v>
      </c>
      <c r="D748" s="55">
        <f t="shared" si="33"/>
        <v>568321.2031595681</v>
      </c>
      <c r="F748" s="51">
        <f t="shared" si="34"/>
        <v>0</v>
      </c>
    </row>
    <row r="749" spans="1:7" ht="15" customHeight="1">
      <c r="A749" s="56">
        <f>DATE(YEAR(A745),MONTH(A745)+1,$D$4)</f>
        <v>45483</v>
      </c>
      <c r="B749" s="3" t="str">
        <f t="shared" si="35"/>
        <v>Debit Order / Payment</v>
      </c>
      <c r="C749" s="34">
        <f>-$B$6-C747-C748</f>
        <v>-13357.895825866375</v>
      </c>
      <c r="D749" s="55">
        <f t="shared" si="33"/>
        <v>554963.3073337018</v>
      </c>
      <c r="F749" s="51">
        <f t="shared" si="34"/>
        <v>9</v>
      </c>
      <c r="G749" s="3">
        <f>COUNTIF($B$9:B749,B749)</f>
        <v>185</v>
      </c>
    </row>
    <row r="750" spans="1:6" ht="15" customHeight="1">
      <c r="A750" s="56">
        <f>DATE(YEAR(A746),MONTH(A746)+2,1-1)</f>
        <v>45504</v>
      </c>
      <c r="B750" s="3" t="str">
        <f t="shared" si="35"/>
        <v>Interest</v>
      </c>
      <c r="C750" s="34">
        <f>(D746*$B$5/365*F747)+(D747*$B$5/365*F748)+(D748*$B$5/365*F749)+(D749*$B$5/365*F750)</f>
        <v>7124.897870795925</v>
      </c>
      <c r="D750" s="55">
        <f t="shared" si="33"/>
        <v>562088.2052044977</v>
      </c>
      <c r="F750" s="51">
        <f t="shared" si="34"/>
        <v>21</v>
      </c>
    </row>
    <row r="751" spans="1:6" ht="15" customHeight="1">
      <c r="A751" s="56">
        <f>DATE(YEAR(A747),MONTH(A747)+1,1)</f>
        <v>45505</v>
      </c>
      <c r="B751" s="3" t="str">
        <f t="shared" si="35"/>
        <v>Admin Fee</v>
      </c>
      <c r="C751" s="34">
        <f>$G$4</f>
        <v>40</v>
      </c>
      <c r="D751" s="55">
        <f t="shared" si="33"/>
        <v>562128.2052044977</v>
      </c>
      <c r="F751" s="51">
        <f t="shared" si="34"/>
        <v>1</v>
      </c>
    </row>
    <row r="752" spans="1:6" ht="15" customHeight="1">
      <c r="A752" s="56">
        <f>DATE(YEAR(A748),MONTH(A748)+1,1)</f>
        <v>45505</v>
      </c>
      <c r="B752" s="3" t="str">
        <f t="shared" si="35"/>
        <v>Insurance</v>
      </c>
      <c r="C752" s="34">
        <f>$G$3</f>
        <v>150</v>
      </c>
      <c r="D752" s="55">
        <f t="shared" si="33"/>
        <v>562278.2052044977</v>
      </c>
      <c r="F752" s="51">
        <f t="shared" si="34"/>
        <v>0</v>
      </c>
    </row>
    <row r="753" spans="1:7" ht="15" customHeight="1">
      <c r="A753" s="56">
        <f>DATE(YEAR(A749),MONTH(A749)+1,$D$4)</f>
        <v>45514</v>
      </c>
      <c r="B753" s="3" t="str">
        <f t="shared" si="35"/>
        <v>Debit Order / Payment</v>
      </c>
      <c r="C753" s="34">
        <f>-$B$6-C751-C752</f>
        <v>-13357.895825866375</v>
      </c>
      <c r="D753" s="55">
        <f t="shared" si="33"/>
        <v>548920.3093786313</v>
      </c>
      <c r="F753" s="51">
        <f t="shared" si="34"/>
        <v>9</v>
      </c>
      <c r="G753" s="3">
        <f>COUNTIF($B$9:B753,B753)</f>
        <v>186</v>
      </c>
    </row>
    <row r="754" spans="1:6" ht="15" customHeight="1">
      <c r="A754" s="56">
        <f>DATE(YEAR(A750),MONTH(A750)+2,1-1)</f>
        <v>45535</v>
      </c>
      <c r="B754" s="3" t="str">
        <f t="shared" si="35"/>
        <v>Interest</v>
      </c>
      <c r="C754" s="34">
        <f>(D750*$B$5/365*F751)+(D751*$B$5/365*F752)+(D752*$B$5/365*F753)+(D753*$B$5/365*F754)</f>
        <v>7047.911732464205</v>
      </c>
      <c r="D754" s="55">
        <f t="shared" si="33"/>
        <v>555968.2211110955</v>
      </c>
      <c r="F754" s="51">
        <f t="shared" si="34"/>
        <v>21</v>
      </c>
    </row>
    <row r="755" spans="1:6" ht="15" customHeight="1">
      <c r="A755" s="56">
        <f>DATE(YEAR(A751),MONTH(A751)+1,1)</f>
        <v>45536</v>
      </c>
      <c r="B755" s="3" t="str">
        <f t="shared" si="35"/>
        <v>Admin Fee</v>
      </c>
      <c r="C755" s="34">
        <f>$G$4</f>
        <v>40</v>
      </c>
      <c r="D755" s="55">
        <f t="shared" si="33"/>
        <v>556008.2211110955</v>
      </c>
      <c r="F755" s="51">
        <f t="shared" si="34"/>
        <v>1</v>
      </c>
    </row>
    <row r="756" spans="1:6" ht="15" customHeight="1">
      <c r="A756" s="56">
        <f>DATE(YEAR(A752),MONTH(A752)+1,1)</f>
        <v>45536</v>
      </c>
      <c r="B756" s="3" t="str">
        <f t="shared" si="35"/>
        <v>Insurance</v>
      </c>
      <c r="C756" s="34">
        <f>$G$3</f>
        <v>150</v>
      </c>
      <c r="D756" s="55">
        <f t="shared" si="33"/>
        <v>556158.2211110955</v>
      </c>
      <c r="F756" s="51">
        <f t="shared" si="34"/>
        <v>0</v>
      </c>
    </row>
    <row r="757" spans="1:7" ht="15" customHeight="1">
      <c r="A757" s="56">
        <f>DATE(YEAR(A753),MONTH(A753)+1,$D$4)</f>
        <v>45545</v>
      </c>
      <c r="B757" s="3" t="str">
        <f t="shared" si="35"/>
        <v>Debit Order / Payment</v>
      </c>
      <c r="C757" s="34">
        <f>-$B$6-C755-C756</f>
        <v>-13357.895825866375</v>
      </c>
      <c r="D757" s="55">
        <f t="shared" si="33"/>
        <v>542800.3252852291</v>
      </c>
      <c r="F757" s="51">
        <f t="shared" si="34"/>
        <v>9</v>
      </c>
      <c r="G757" s="3">
        <f>COUNTIF($B$9:B757,B757)</f>
        <v>187</v>
      </c>
    </row>
    <row r="758" spans="1:6" ht="15" customHeight="1">
      <c r="A758" s="56">
        <f>DATE(YEAR(A754),MONTH(A754)+2,1-1)</f>
        <v>45565</v>
      </c>
      <c r="B758" s="3" t="str">
        <f t="shared" si="35"/>
        <v>Interest</v>
      </c>
      <c r="C758" s="34">
        <f>(D754*$B$5/365*F755)+(D755*$B$5/365*F756)+(D756*$B$5/365*F757)+(D757*$B$5/365*F758)</f>
        <v>6746.876184992687</v>
      </c>
      <c r="D758" s="55">
        <f t="shared" si="33"/>
        <v>549547.2014702219</v>
      </c>
      <c r="F758" s="51">
        <f t="shared" si="34"/>
        <v>20</v>
      </c>
    </row>
    <row r="759" spans="1:6" ht="15" customHeight="1">
      <c r="A759" s="56">
        <f>DATE(YEAR(A755),MONTH(A755)+1,1)</f>
        <v>45566</v>
      </c>
      <c r="B759" s="3" t="str">
        <f t="shared" si="35"/>
        <v>Admin Fee</v>
      </c>
      <c r="C759" s="34">
        <f>$G$4</f>
        <v>40</v>
      </c>
      <c r="D759" s="55">
        <f t="shared" si="33"/>
        <v>549587.2014702219</v>
      </c>
      <c r="F759" s="51">
        <f t="shared" si="34"/>
        <v>1</v>
      </c>
    </row>
    <row r="760" spans="1:6" ht="15" customHeight="1">
      <c r="A760" s="56">
        <f>DATE(YEAR(A756),MONTH(A756)+1,1)</f>
        <v>45566</v>
      </c>
      <c r="B760" s="3" t="str">
        <f t="shared" si="35"/>
        <v>Insurance</v>
      </c>
      <c r="C760" s="34">
        <f>$G$3</f>
        <v>150</v>
      </c>
      <c r="D760" s="55">
        <f t="shared" si="33"/>
        <v>549737.2014702219</v>
      </c>
      <c r="F760" s="51">
        <f t="shared" si="34"/>
        <v>0</v>
      </c>
    </row>
    <row r="761" spans="1:7" ht="15" customHeight="1">
      <c r="A761" s="56">
        <f>DATE(YEAR(A757),MONTH(A757)+1,$D$4)</f>
        <v>45575</v>
      </c>
      <c r="B761" s="3" t="str">
        <f t="shared" si="35"/>
        <v>Debit Order / Payment</v>
      </c>
      <c r="C761" s="34">
        <f>-$B$6-C759-C760</f>
        <v>-13357.895825866375</v>
      </c>
      <c r="D761" s="55">
        <f t="shared" si="33"/>
        <v>536379.3056443555</v>
      </c>
      <c r="F761" s="51">
        <f t="shared" si="34"/>
        <v>9</v>
      </c>
      <c r="G761" s="3">
        <f>COUNTIF($B$9:B761,B761)</f>
        <v>188</v>
      </c>
    </row>
    <row r="762" spans="1:6" ht="15" customHeight="1">
      <c r="A762" s="56">
        <f>DATE(YEAR(A758),MONTH(A758)+2,1-1)</f>
        <v>45596</v>
      </c>
      <c r="B762" s="3" t="str">
        <f t="shared" si="35"/>
        <v>Interest</v>
      </c>
      <c r="C762" s="34">
        <f>(D758*$B$5/365*F759)+(D759*$B$5/365*F760)+(D760*$B$5/365*F761)+(D761*$B$5/365*F762)</f>
        <v>6888.142780780965</v>
      </c>
      <c r="D762" s="55">
        <f t="shared" si="33"/>
        <v>543267.4484251364</v>
      </c>
      <c r="F762" s="51">
        <f t="shared" si="34"/>
        <v>21</v>
      </c>
    </row>
    <row r="763" spans="1:6" ht="15" customHeight="1">
      <c r="A763" s="56">
        <f>DATE(YEAR(A759),MONTH(A759)+1,1)</f>
        <v>45597</v>
      </c>
      <c r="B763" s="3" t="str">
        <f t="shared" si="35"/>
        <v>Admin Fee</v>
      </c>
      <c r="C763" s="34">
        <f>$G$4</f>
        <v>40</v>
      </c>
      <c r="D763" s="55">
        <f t="shared" si="33"/>
        <v>543307.4484251364</v>
      </c>
      <c r="F763" s="51">
        <f t="shared" si="34"/>
        <v>1</v>
      </c>
    </row>
    <row r="764" spans="1:6" ht="15" customHeight="1">
      <c r="A764" s="56">
        <f>DATE(YEAR(A760),MONTH(A760)+1,1)</f>
        <v>45597</v>
      </c>
      <c r="B764" s="3" t="str">
        <f t="shared" si="35"/>
        <v>Insurance</v>
      </c>
      <c r="C764" s="34">
        <f>$G$3</f>
        <v>150</v>
      </c>
      <c r="D764" s="55">
        <f t="shared" si="33"/>
        <v>543457.4484251364</v>
      </c>
      <c r="F764" s="51">
        <f t="shared" si="34"/>
        <v>0</v>
      </c>
    </row>
    <row r="765" spans="1:7" ht="15" customHeight="1">
      <c r="A765" s="56">
        <f>DATE(YEAR(A761),MONTH(A761)+1,$D$4)</f>
        <v>45606</v>
      </c>
      <c r="B765" s="3" t="str">
        <f t="shared" si="35"/>
        <v>Debit Order / Payment</v>
      </c>
      <c r="C765" s="34">
        <f>-$B$6-C763-C764</f>
        <v>-13357.895825866375</v>
      </c>
      <c r="D765" s="55">
        <f t="shared" si="33"/>
        <v>530099.55259927</v>
      </c>
      <c r="F765" s="51">
        <f t="shared" si="34"/>
        <v>9</v>
      </c>
      <c r="G765" s="3">
        <f>COUNTIF($B$9:B765,B765)</f>
        <v>189</v>
      </c>
    </row>
    <row r="766" spans="1:6" ht="15" customHeight="1">
      <c r="A766" s="56">
        <f>DATE(YEAR(A762),MONTH(A762)+2,1-1)</f>
        <v>45626</v>
      </c>
      <c r="B766" s="3" t="str">
        <f t="shared" si="35"/>
        <v>Interest</v>
      </c>
      <c r="C766" s="34">
        <f>(D762*$B$5/365*F763)+(D763*$B$5/365*F764)+(D764*$B$5/365*F765)+(D765*$B$5/365*F766)</f>
        <v>6590.291316261684</v>
      </c>
      <c r="D766" s="55">
        <f t="shared" si="33"/>
        <v>536689.8439155316</v>
      </c>
      <c r="F766" s="51">
        <f t="shared" si="34"/>
        <v>20</v>
      </c>
    </row>
    <row r="767" spans="1:6" ht="15" customHeight="1">
      <c r="A767" s="56">
        <f>DATE(YEAR(A763),MONTH(A763)+1,1)</f>
        <v>45627</v>
      </c>
      <c r="B767" s="3" t="str">
        <f t="shared" si="35"/>
        <v>Admin Fee</v>
      </c>
      <c r="C767" s="34">
        <f>$G$4</f>
        <v>40</v>
      </c>
      <c r="D767" s="55">
        <f t="shared" si="33"/>
        <v>536729.8439155316</v>
      </c>
      <c r="F767" s="51">
        <f t="shared" si="34"/>
        <v>1</v>
      </c>
    </row>
    <row r="768" spans="1:6" ht="15" customHeight="1">
      <c r="A768" s="56">
        <f>DATE(YEAR(A764),MONTH(A764)+1,1)</f>
        <v>45627</v>
      </c>
      <c r="B768" s="3" t="str">
        <f t="shared" si="35"/>
        <v>Insurance</v>
      </c>
      <c r="C768" s="34">
        <f>$G$3</f>
        <v>150</v>
      </c>
      <c r="D768" s="55">
        <f t="shared" si="33"/>
        <v>536879.8439155316</v>
      </c>
      <c r="F768" s="51">
        <f t="shared" si="34"/>
        <v>0</v>
      </c>
    </row>
    <row r="769" spans="1:7" ht="15" customHeight="1">
      <c r="A769" s="56">
        <f>DATE(YEAR(A765),MONTH(A765)+1,$D$4)</f>
        <v>45636</v>
      </c>
      <c r="B769" s="3" t="str">
        <f t="shared" si="35"/>
        <v>Debit Order / Payment</v>
      </c>
      <c r="C769" s="34">
        <f>-$B$6-C767-C768</f>
        <v>-13357.895825866375</v>
      </c>
      <c r="D769" s="55">
        <f t="shared" si="33"/>
        <v>523521.94808966527</v>
      </c>
      <c r="F769" s="51">
        <f t="shared" si="34"/>
        <v>9</v>
      </c>
      <c r="G769" s="3">
        <f>COUNTIF($B$9:B769,B769)</f>
        <v>190</v>
      </c>
    </row>
    <row r="770" spans="1:6" ht="15" customHeight="1">
      <c r="A770" s="56">
        <f>DATE(YEAR(A766),MONTH(A766)+2,1-1)</f>
        <v>45657</v>
      </c>
      <c r="B770" s="3" t="str">
        <f t="shared" si="35"/>
        <v>Interest</v>
      </c>
      <c r="C770" s="34">
        <f>(D766*$B$5/365*F767)+(D767*$B$5/365*F768)+(D768*$B$5/365*F769)+(D769*$B$5/365*F770)</f>
        <v>6724.3435680979255</v>
      </c>
      <c r="D770" s="55">
        <f t="shared" si="33"/>
        <v>530246.2916577632</v>
      </c>
      <c r="F770" s="51">
        <f t="shared" si="34"/>
        <v>21</v>
      </c>
    </row>
    <row r="771" spans="1:6" ht="15" customHeight="1">
      <c r="A771" s="56">
        <f>DATE(YEAR(A767),MONTH(A767)+1,1)</f>
        <v>45658</v>
      </c>
      <c r="B771" s="3" t="str">
        <f t="shared" si="35"/>
        <v>Admin Fee</v>
      </c>
      <c r="C771" s="34">
        <f>$G$4</f>
        <v>40</v>
      </c>
      <c r="D771" s="55">
        <f t="shared" si="33"/>
        <v>530286.2916577632</v>
      </c>
      <c r="F771" s="51">
        <f t="shared" si="34"/>
        <v>1</v>
      </c>
    </row>
    <row r="772" spans="1:6" ht="15" customHeight="1">
      <c r="A772" s="56">
        <f>DATE(YEAR(A768),MONTH(A768)+1,1)</f>
        <v>45658</v>
      </c>
      <c r="B772" s="3" t="str">
        <f t="shared" si="35"/>
        <v>Insurance</v>
      </c>
      <c r="C772" s="34">
        <f>$G$3</f>
        <v>150</v>
      </c>
      <c r="D772" s="55">
        <f t="shared" si="33"/>
        <v>530436.2916577632</v>
      </c>
      <c r="F772" s="51">
        <f t="shared" si="34"/>
        <v>0</v>
      </c>
    </row>
    <row r="773" spans="1:7" ht="15" customHeight="1">
      <c r="A773" s="56">
        <f>DATE(YEAR(A769),MONTH(A769)+1,$D$4)</f>
        <v>45667</v>
      </c>
      <c r="B773" s="3" t="str">
        <f t="shared" si="35"/>
        <v>Debit Order / Payment</v>
      </c>
      <c r="C773" s="34">
        <f>-$B$6-C771-C772</f>
        <v>-13357.895825866375</v>
      </c>
      <c r="D773" s="55">
        <f t="shared" si="33"/>
        <v>517078.3958318968</v>
      </c>
      <c r="F773" s="51">
        <f t="shared" si="34"/>
        <v>9</v>
      </c>
      <c r="G773" s="3">
        <f>COUNTIF($B$9:B773,B773)</f>
        <v>191</v>
      </c>
    </row>
    <row r="774" spans="1:6" ht="15" customHeight="1">
      <c r="A774" s="56">
        <f>DATE(YEAR(A770),MONTH(A770)+2,1-1)</f>
        <v>45688</v>
      </c>
      <c r="B774" s="3" t="str">
        <f t="shared" si="35"/>
        <v>Interest</v>
      </c>
      <c r="C774" s="34">
        <f>(D770*$B$5/365*F771)+(D771*$B$5/365*F772)+(D772*$B$5/365*F773)+(D773*$B$5/365*F774)</f>
        <v>6642.254477690739</v>
      </c>
      <c r="D774" s="55">
        <f t="shared" si="33"/>
        <v>523720.65030958754</v>
      </c>
      <c r="F774" s="51">
        <f t="shared" si="34"/>
        <v>21</v>
      </c>
    </row>
    <row r="775" spans="1:6" ht="15" customHeight="1">
      <c r="A775" s="56">
        <f>DATE(YEAR(A771),MONTH(A771)+1,1)</f>
        <v>45689</v>
      </c>
      <c r="B775" s="3" t="str">
        <f t="shared" si="35"/>
        <v>Admin Fee</v>
      </c>
      <c r="C775" s="34">
        <f>$G$4</f>
        <v>40</v>
      </c>
      <c r="D775" s="55">
        <f t="shared" si="33"/>
        <v>523760.65030958754</v>
      </c>
      <c r="F775" s="51">
        <f t="shared" si="34"/>
        <v>1</v>
      </c>
    </row>
    <row r="776" spans="1:6" ht="15" customHeight="1">
      <c r="A776" s="56">
        <f>DATE(YEAR(A772),MONTH(A772)+1,1)</f>
        <v>45689</v>
      </c>
      <c r="B776" s="3" t="str">
        <f t="shared" si="35"/>
        <v>Insurance</v>
      </c>
      <c r="C776" s="34">
        <f>$G$3</f>
        <v>150</v>
      </c>
      <c r="D776" s="55">
        <f t="shared" si="33"/>
        <v>523910.65030958754</v>
      </c>
      <c r="F776" s="51">
        <f t="shared" si="34"/>
        <v>0</v>
      </c>
    </row>
    <row r="777" spans="1:7" ht="15" customHeight="1">
      <c r="A777" s="56">
        <f>DATE(YEAR(A773),MONTH(A773)+1,$D$4)</f>
        <v>45698</v>
      </c>
      <c r="B777" s="3" t="str">
        <f t="shared" si="35"/>
        <v>Debit Order / Payment</v>
      </c>
      <c r="C777" s="34">
        <f>-$B$6-C775-C776</f>
        <v>-13357.895825866375</v>
      </c>
      <c r="D777" s="55">
        <f t="shared" si="33"/>
        <v>510552.75448372116</v>
      </c>
      <c r="F777" s="51">
        <f t="shared" si="34"/>
        <v>9</v>
      </c>
      <c r="G777" s="3">
        <f>COUNTIF($B$9:B777,B777)</f>
        <v>192</v>
      </c>
    </row>
    <row r="778" spans="1:6" ht="15" customHeight="1">
      <c r="A778" s="56">
        <f>DATE(YEAR(A774),MONTH(A774)+2,1-1)</f>
        <v>45716</v>
      </c>
      <c r="B778" s="3" t="str">
        <f t="shared" si="35"/>
        <v>Interest</v>
      </c>
      <c r="C778" s="34">
        <f>(D774*$B$5/365*F775)+(D775*$B$5/365*F776)+(D776*$B$5/365*F777)+(D777*$B$5/365*F778)</f>
        <v>5929.67099334364</v>
      </c>
      <c r="D778" s="55">
        <f aca="true" t="shared" si="36" ref="D778:D841">D777+C778</f>
        <v>516482.4254770648</v>
      </c>
      <c r="F778" s="51">
        <f aca="true" t="shared" si="37" ref="F778:F841">A778-A777</f>
        <v>18</v>
      </c>
    </row>
    <row r="779" spans="1:6" ht="15" customHeight="1">
      <c r="A779" s="56">
        <f>DATE(YEAR(A775),MONTH(A775)+1,1)</f>
        <v>45717</v>
      </c>
      <c r="B779" s="3" t="str">
        <f t="shared" si="35"/>
        <v>Admin Fee</v>
      </c>
      <c r="C779" s="34">
        <f>$G$4</f>
        <v>40</v>
      </c>
      <c r="D779" s="55">
        <f t="shared" si="36"/>
        <v>516522.4254770648</v>
      </c>
      <c r="F779" s="51">
        <f t="shared" si="37"/>
        <v>1</v>
      </c>
    </row>
    <row r="780" spans="1:6" ht="15" customHeight="1">
      <c r="A780" s="56">
        <f>DATE(YEAR(A776),MONTH(A776)+1,1)</f>
        <v>45717</v>
      </c>
      <c r="B780" s="3" t="str">
        <f t="shared" si="35"/>
        <v>Insurance</v>
      </c>
      <c r="C780" s="34">
        <f>$G$3</f>
        <v>150</v>
      </c>
      <c r="D780" s="55">
        <f t="shared" si="36"/>
        <v>516672.4254770648</v>
      </c>
      <c r="F780" s="51">
        <f t="shared" si="37"/>
        <v>0</v>
      </c>
    </row>
    <row r="781" spans="1:7" ht="15" customHeight="1">
      <c r="A781" s="56">
        <f>DATE(YEAR(A777),MONTH(A777)+1,$D$4)</f>
        <v>45726</v>
      </c>
      <c r="B781" s="3" t="str">
        <f t="shared" si="35"/>
        <v>Debit Order / Payment</v>
      </c>
      <c r="C781" s="34">
        <f>-$B$6-C779-C780</f>
        <v>-13357.895825866375</v>
      </c>
      <c r="D781" s="55">
        <f t="shared" si="36"/>
        <v>503314.5296511984</v>
      </c>
      <c r="F781" s="51">
        <f t="shared" si="37"/>
        <v>9</v>
      </c>
      <c r="G781" s="3">
        <f>COUNTIF($B$9:B781,B781)</f>
        <v>193</v>
      </c>
    </row>
    <row r="782" spans="1:6" ht="15" customHeight="1">
      <c r="A782" s="56">
        <f>DATE(YEAR(A778),MONTH(A778)+2,1-1)</f>
        <v>45747</v>
      </c>
      <c r="B782" s="3" t="str">
        <f t="shared" si="35"/>
        <v>Interest</v>
      </c>
      <c r="C782" s="34">
        <f>(D778*$B$5/365*F779)+(D779*$B$5/365*F780)+(D780*$B$5/365*F781)+(D781*$B$5/365*F782)</f>
        <v>6466.906593470882</v>
      </c>
      <c r="D782" s="55">
        <f t="shared" si="36"/>
        <v>509781.4362446693</v>
      </c>
      <c r="F782" s="51">
        <f t="shared" si="37"/>
        <v>21</v>
      </c>
    </row>
    <row r="783" spans="1:6" ht="15" customHeight="1">
      <c r="A783" s="56">
        <f>DATE(YEAR(A779),MONTH(A779)+1,1)</f>
        <v>45748</v>
      </c>
      <c r="B783" s="3" t="str">
        <f aca="true" t="shared" si="38" ref="B783:B846">B779</f>
        <v>Admin Fee</v>
      </c>
      <c r="C783" s="34">
        <f>$G$4</f>
        <v>40</v>
      </c>
      <c r="D783" s="55">
        <f t="shared" si="36"/>
        <v>509821.4362446693</v>
      </c>
      <c r="F783" s="51">
        <f t="shared" si="37"/>
        <v>1</v>
      </c>
    </row>
    <row r="784" spans="1:6" ht="15" customHeight="1">
      <c r="A784" s="56">
        <f>DATE(YEAR(A780),MONTH(A780)+1,1)</f>
        <v>45748</v>
      </c>
      <c r="B784" s="3" t="str">
        <f t="shared" si="38"/>
        <v>Insurance</v>
      </c>
      <c r="C784" s="34">
        <f>$G$3</f>
        <v>150</v>
      </c>
      <c r="D784" s="55">
        <f t="shared" si="36"/>
        <v>509971.4362446693</v>
      </c>
      <c r="F784" s="51">
        <f t="shared" si="37"/>
        <v>0</v>
      </c>
    </row>
    <row r="785" spans="1:7" ht="15" customHeight="1">
      <c r="A785" s="56">
        <f>DATE(YEAR(A781),MONTH(A781)+1,$D$4)</f>
        <v>45757</v>
      </c>
      <c r="B785" s="3" t="str">
        <f t="shared" si="38"/>
        <v>Debit Order / Payment</v>
      </c>
      <c r="C785" s="34">
        <f>-$B$6-C783-C784</f>
        <v>-13357.895825866375</v>
      </c>
      <c r="D785" s="55">
        <f t="shared" si="36"/>
        <v>496613.54041880294</v>
      </c>
      <c r="F785" s="51">
        <f t="shared" si="37"/>
        <v>9</v>
      </c>
      <c r="G785" s="3">
        <f>COUNTIF($B$9:B785,B785)</f>
        <v>194</v>
      </c>
    </row>
    <row r="786" spans="1:6" ht="15" customHeight="1">
      <c r="A786" s="56">
        <f>DATE(YEAR(A782),MONTH(A782)+2,1-1)</f>
        <v>45777</v>
      </c>
      <c r="B786" s="3" t="str">
        <f t="shared" si="38"/>
        <v>Interest</v>
      </c>
      <c r="C786" s="34">
        <f>(D782*$B$5/365*F783)+(D783*$B$5/365*F784)+(D784*$B$5/365*F785)+(D785*$B$5/365*F786)</f>
        <v>6177.45007020113</v>
      </c>
      <c r="D786" s="55">
        <f t="shared" si="36"/>
        <v>502790.99048900406</v>
      </c>
      <c r="F786" s="51">
        <f t="shared" si="37"/>
        <v>20</v>
      </c>
    </row>
    <row r="787" spans="1:6" ht="15" customHeight="1">
      <c r="A787" s="56">
        <f>DATE(YEAR(A783),MONTH(A783)+1,1)</f>
        <v>45778</v>
      </c>
      <c r="B787" s="3" t="str">
        <f t="shared" si="38"/>
        <v>Admin Fee</v>
      </c>
      <c r="C787" s="34">
        <f>$G$4</f>
        <v>40</v>
      </c>
      <c r="D787" s="55">
        <f t="shared" si="36"/>
        <v>502830.99048900406</v>
      </c>
      <c r="F787" s="51">
        <f t="shared" si="37"/>
        <v>1</v>
      </c>
    </row>
    <row r="788" spans="1:6" ht="15" customHeight="1">
      <c r="A788" s="56">
        <f>DATE(YEAR(A784),MONTH(A784)+1,1)</f>
        <v>45778</v>
      </c>
      <c r="B788" s="3" t="str">
        <f t="shared" si="38"/>
        <v>Insurance</v>
      </c>
      <c r="C788" s="34">
        <f>$G$3</f>
        <v>150</v>
      </c>
      <c r="D788" s="55">
        <f t="shared" si="36"/>
        <v>502980.99048900406</v>
      </c>
      <c r="F788" s="51">
        <f t="shared" si="37"/>
        <v>0</v>
      </c>
    </row>
    <row r="789" spans="1:7" ht="15" customHeight="1">
      <c r="A789" s="56">
        <f>DATE(YEAR(A785),MONTH(A785)+1,$D$4)</f>
        <v>45787</v>
      </c>
      <c r="B789" s="3" t="str">
        <f t="shared" si="38"/>
        <v>Debit Order / Payment</v>
      </c>
      <c r="C789" s="34">
        <f>-$B$6-C787-C788</f>
        <v>-13357.895825866375</v>
      </c>
      <c r="D789" s="55">
        <f t="shared" si="36"/>
        <v>489623.0946631377</v>
      </c>
      <c r="F789" s="51">
        <f t="shared" si="37"/>
        <v>9</v>
      </c>
      <c r="G789" s="3">
        <f>COUNTIF($B$9:B789,B789)</f>
        <v>195</v>
      </c>
    </row>
    <row r="790" spans="1:6" ht="15" customHeight="1">
      <c r="A790" s="56">
        <f>DATE(YEAR(A786),MONTH(A786)+2,1-1)</f>
        <v>45808</v>
      </c>
      <c r="B790" s="3" t="str">
        <f t="shared" si="38"/>
        <v>Interest</v>
      </c>
      <c r="C790" s="34">
        <f>(D786*$B$5/365*F787)+(D787*$B$5/365*F788)+(D788*$B$5/365*F789)+(D789*$B$5/365*F790)</f>
        <v>6292.481462801067</v>
      </c>
      <c r="D790" s="55">
        <f t="shared" si="36"/>
        <v>495915.57612593874</v>
      </c>
      <c r="F790" s="51">
        <f t="shared" si="37"/>
        <v>21</v>
      </c>
    </row>
    <row r="791" spans="1:6" ht="15" customHeight="1">
      <c r="A791" s="56">
        <f>DATE(YEAR(A787),MONTH(A787)+1,1)</f>
        <v>45809</v>
      </c>
      <c r="B791" s="3" t="str">
        <f t="shared" si="38"/>
        <v>Admin Fee</v>
      </c>
      <c r="C791" s="34">
        <f>$G$4</f>
        <v>40</v>
      </c>
      <c r="D791" s="55">
        <f t="shared" si="36"/>
        <v>495955.57612593874</v>
      </c>
      <c r="F791" s="51">
        <f t="shared" si="37"/>
        <v>1</v>
      </c>
    </row>
    <row r="792" spans="1:6" ht="15" customHeight="1">
      <c r="A792" s="56">
        <f>DATE(YEAR(A788),MONTH(A788)+1,1)</f>
        <v>45809</v>
      </c>
      <c r="B792" s="3" t="str">
        <f t="shared" si="38"/>
        <v>Insurance</v>
      </c>
      <c r="C792" s="34">
        <f>$G$3</f>
        <v>150</v>
      </c>
      <c r="D792" s="55">
        <f t="shared" si="36"/>
        <v>496105.57612593874</v>
      </c>
      <c r="F792" s="51">
        <f t="shared" si="37"/>
        <v>0</v>
      </c>
    </row>
    <row r="793" spans="1:7" ht="15" customHeight="1">
      <c r="A793" s="56">
        <f>DATE(YEAR(A789),MONTH(A789)+1,$D$4)</f>
        <v>45818</v>
      </c>
      <c r="B793" s="3" t="str">
        <f t="shared" si="38"/>
        <v>Debit Order / Payment</v>
      </c>
      <c r="C793" s="34">
        <f>-$B$6-C791-C792</f>
        <v>-13357.895825866375</v>
      </c>
      <c r="D793" s="55">
        <f t="shared" si="36"/>
        <v>482747.68030007236</v>
      </c>
      <c r="F793" s="51">
        <f t="shared" si="37"/>
        <v>9</v>
      </c>
      <c r="G793" s="3">
        <f>COUNTIF($B$9:B793,B793)</f>
        <v>196</v>
      </c>
    </row>
    <row r="794" spans="1:6" ht="15" customHeight="1">
      <c r="A794" s="56">
        <f>DATE(YEAR(A790),MONTH(A790)+2,1-1)</f>
        <v>45838</v>
      </c>
      <c r="B794" s="3" t="str">
        <f t="shared" si="38"/>
        <v>Interest</v>
      </c>
      <c r="C794" s="34">
        <f>(D790*$B$5/365*F791)+(D791*$B$5/365*F792)+(D792*$B$5/365*F793)+(D793*$B$5/365*F794)</f>
        <v>6006.50110983322</v>
      </c>
      <c r="D794" s="55">
        <f t="shared" si="36"/>
        <v>488754.1814099056</v>
      </c>
      <c r="F794" s="51">
        <f t="shared" si="37"/>
        <v>20</v>
      </c>
    </row>
    <row r="795" spans="1:6" ht="15" customHeight="1">
      <c r="A795" s="56">
        <f>DATE(YEAR(A791),MONTH(A791)+1,1)</f>
        <v>45839</v>
      </c>
      <c r="B795" s="3" t="str">
        <f t="shared" si="38"/>
        <v>Admin Fee</v>
      </c>
      <c r="C795" s="34">
        <f>$G$4</f>
        <v>40</v>
      </c>
      <c r="D795" s="55">
        <f t="shared" si="36"/>
        <v>488794.1814099056</v>
      </c>
      <c r="F795" s="51">
        <f t="shared" si="37"/>
        <v>1</v>
      </c>
    </row>
    <row r="796" spans="1:6" ht="15" customHeight="1">
      <c r="A796" s="56">
        <f>DATE(YEAR(A792),MONTH(A792)+1,1)</f>
        <v>45839</v>
      </c>
      <c r="B796" s="3" t="str">
        <f t="shared" si="38"/>
        <v>Insurance</v>
      </c>
      <c r="C796" s="34">
        <f>$G$3</f>
        <v>150</v>
      </c>
      <c r="D796" s="55">
        <f t="shared" si="36"/>
        <v>488944.1814099056</v>
      </c>
      <c r="F796" s="51">
        <f t="shared" si="37"/>
        <v>0</v>
      </c>
    </row>
    <row r="797" spans="1:7" ht="15" customHeight="1">
      <c r="A797" s="56">
        <f>DATE(YEAR(A793),MONTH(A793)+1,$D$4)</f>
        <v>45848</v>
      </c>
      <c r="B797" s="3" t="str">
        <f t="shared" si="38"/>
        <v>Debit Order / Payment</v>
      </c>
      <c r="C797" s="34">
        <f>-$B$6-C795-C796</f>
        <v>-13357.895825866375</v>
      </c>
      <c r="D797" s="55">
        <f t="shared" si="36"/>
        <v>475586.28558403923</v>
      </c>
      <c r="F797" s="51">
        <f t="shared" si="37"/>
        <v>9</v>
      </c>
      <c r="G797" s="3">
        <f>COUNTIF($B$9:B797,B797)</f>
        <v>197</v>
      </c>
    </row>
    <row r="798" spans="1:6" ht="15" customHeight="1">
      <c r="A798" s="56">
        <f>DATE(YEAR(A794),MONTH(A794)+2,1-1)</f>
        <v>45869</v>
      </c>
      <c r="B798" s="3" t="str">
        <f t="shared" si="38"/>
        <v>Interest</v>
      </c>
      <c r="C798" s="34">
        <f>(D794*$B$5/365*F795)+(D795*$B$5/365*F796)+(D796*$B$5/365*F797)+(D797*$B$5/365*F798)</f>
        <v>6113.65636083447</v>
      </c>
      <c r="D798" s="55">
        <f t="shared" si="36"/>
        <v>481699.9419448737</v>
      </c>
      <c r="F798" s="51">
        <f t="shared" si="37"/>
        <v>21</v>
      </c>
    </row>
    <row r="799" spans="1:6" ht="15" customHeight="1">
      <c r="A799" s="56">
        <f>DATE(YEAR(A795),MONTH(A795)+1,1)</f>
        <v>45870</v>
      </c>
      <c r="B799" s="3" t="str">
        <f t="shared" si="38"/>
        <v>Admin Fee</v>
      </c>
      <c r="C799" s="34">
        <f>$G$4</f>
        <v>40</v>
      </c>
      <c r="D799" s="55">
        <f t="shared" si="36"/>
        <v>481739.9419448737</v>
      </c>
      <c r="F799" s="51">
        <f t="shared" si="37"/>
        <v>1</v>
      </c>
    </row>
    <row r="800" spans="1:6" ht="15" customHeight="1">
      <c r="A800" s="56">
        <f>DATE(YEAR(A796),MONTH(A796)+1,1)</f>
        <v>45870</v>
      </c>
      <c r="B800" s="3" t="str">
        <f t="shared" si="38"/>
        <v>Insurance</v>
      </c>
      <c r="C800" s="34">
        <f>$G$3</f>
        <v>150</v>
      </c>
      <c r="D800" s="55">
        <f t="shared" si="36"/>
        <v>481889.9419448737</v>
      </c>
      <c r="F800" s="51">
        <f t="shared" si="37"/>
        <v>0</v>
      </c>
    </row>
    <row r="801" spans="1:7" ht="15" customHeight="1">
      <c r="A801" s="56">
        <f>DATE(YEAR(A797),MONTH(A797)+1,$D$4)</f>
        <v>45879</v>
      </c>
      <c r="B801" s="3" t="str">
        <f t="shared" si="38"/>
        <v>Debit Order / Payment</v>
      </c>
      <c r="C801" s="34">
        <f>-$B$6-C799-C800</f>
        <v>-13357.895825866375</v>
      </c>
      <c r="D801" s="55">
        <f t="shared" si="36"/>
        <v>468532.04611900734</v>
      </c>
      <c r="F801" s="51">
        <f t="shared" si="37"/>
        <v>9</v>
      </c>
      <c r="G801" s="3">
        <f>COUNTIF($B$9:B801,B801)</f>
        <v>198</v>
      </c>
    </row>
    <row r="802" spans="1:6" ht="15" customHeight="1">
      <c r="A802" s="56">
        <f>DATE(YEAR(A798),MONTH(A798)+2,1-1)</f>
        <v>45900</v>
      </c>
      <c r="B802" s="3" t="str">
        <f t="shared" si="38"/>
        <v>Interest</v>
      </c>
      <c r="C802" s="34">
        <f>(D798*$B$5/365*F799)+(D799*$B$5/365*F800)+(D800*$B$5/365*F801)+(D801*$B$5/365*F802)</f>
        <v>6023.787282718311</v>
      </c>
      <c r="D802" s="55">
        <f t="shared" si="36"/>
        <v>474555.8334017256</v>
      </c>
      <c r="F802" s="51">
        <f t="shared" si="37"/>
        <v>21</v>
      </c>
    </row>
    <row r="803" spans="1:6" ht="15" customHeight="1">
      <c r="A803" s="56">
        <f>DATE(YEAR(A799),MONTH(A799)+1,1)</f>
        <v>45901</v>
      </c>
      <c r="B803" s="3" t="str">
        <f t="shared" si="38"/>
        <v>Admin Fee</v>
      </c>
      <c r="C803" s="34">
        <f>$G$4</f>
        <v>40</v>
      </c>
      <c r="D803" s="55">
        <f t="shared" si="36"/>
        <v>474595.8334017256</v>
      </c>
      <c r="F803" s="51">
        <f t="shared" si="37"/>
        <v>1</v>
      </c>
    </row>
    <row r="804" spans="1:6" ht="15" customHeight="1">
      <c r="A804" s="56">
        <f>DATE(YEAR(A800),MONTH(A800)+1,1)</f>
        <v>45901</v>
      </c>
      <c r="B804" s="3" t="str">
        <f t="shared" si="38"/>
        <v>Insurance</v>
      </c>
      <c r="C804" s="34">
        <f>$G$3</f>
        <v>150</v>
      </c>
      <c r="D804" s="55">
        <f t="shared" si="36"/>
        <v>474745.8334017256</v>
      </c>
      <c r="F804" s="51">
        <f t="shared" si="37"/>
        <v>0</v>
      </c>
    </row>
    <row r="805" spans="1:7" ht="15" customHeight="1">
      <c r="A805" s="56">
        <f>DATE(YEAR(A801),MONTH(A801)+1,$D$4)</f>
        <v>45910</v>
      </c>
      <c r="B805" s="3" t="str">
        <f t="shared" si="38"/>
        <v>Debit Order / Payment</v>
      </c>
      <c r="C805" s="34">
        <f>-$B$6-C803-C804</f>
        <v>-13357.895825866375</v>
      </c>
      <c r="D805" s="55">
        <f t="shared" si="36"/>
        <v>461387.93757585925</v>
      </c>
      <c r="F805" s="51">
        <f t="shared" si="37"/>
        <v>9</v>
      </c>
      <c r="G805" s="3">
        <f>COUNTIF($B$9:B805,B805)</f>
        <v>199</v>
      </c>
    </row>
    <row r="806" spans="1:6" ht="15" customHeight="1">
      <c r="A806" s="56">
        <f>DATE(YEAR(A802),MONTH(A802)+2,1-1)</f>
        <v>45930</v>
      </c>
      <c r="B806" s="3" t="str">
        <f t="shared" si="38"/>
        <v>Interest</v>
      </c>
      <c r="C806" s="34">
        <f>(D802*$B$5/365*F803)+(D803*$B$5/365*F804)+(D804*$B$5/365*F805)+(D805*$B$5/365*F806)</f>
        <v>5743.161815973058</v>
      </c>
      <c r="D806" s="55">
        <f t="shared" si="36"/>
        <v>467131.0993918323</v>
      </c>
      <c r="F806" s="51">
        <f t="shared" si="37"/>
        <v>20</v>
      </c>
    </row>
    <row r="807" spans="1:6" ht="15" customHeight="1">
      <c r="A807" s="56">
        <f>DATE(YEAR(A803),MONTH(A803)+1,1)</f>
        <v>45931</v>
      </c>
      <c r="B807" s="3" t="str">
        <f t="shared" si="38"/>
        <v>Admin Fee</v>
      </c>
      <c r="C807" s="34">
        <f>$G$4</f>
        <v>40</v>
      </c>
      <c r="D807" s="55">
        <f t="shared" si="36"/>
        <v>467171.0993918323</v>
      </c>
      <c r="F807" s="51">
        <f t="shared" si="37"/>
        <v>1</v>
      </c>
    </row>
    <row r="808" spans="1:6" ht="15" customHeight="1">
      <c r="A808" s="56">
        <f>DATE(YEAR(A804),MONTH(A804)+1,1)</f>
        <v>45931</v>
      </c>
      <c r="B808" s="3" t="str">
        <f t="shared" si="38"/>
        <v>Insurance</v>
      </c>
      <c r="C808" s="34">
        <f>$G$3</f>
        <v>150</v>
      </c>
      <c r="D808" s="55">
        <f t="shared" si="36"/>
        <v>467321.0993918323</v>
      </c>
      <c r="F808" s="51">
        <f t="shared" si="37"/>
        <v>0</v>
      </c>
    </row>
    <row r="809" spans="1:7" ht="15" customHeight="1">
      <c r="A809" s="56">
        <f>DATE(YEAR(A805),MONTH(A805)+1,$D$4)</f>
        <v>45940</v>
      </c>
      <c r="B809" s="3" t="str">
        <f t="shared" si="38"/>
        <v>Debit Order / Payment</v>
      </c>
      <c r="C809" s="34">
        <f>-$B$6-C807-C808</f>
        <v>-13357.895825866375</v>
      </c>
      <c r="D809" s="55">
        <f t="shared" si="36"/>
        <v>453963.20356596593</v>
      </c>
      <c r="F809" s="51">
        <f t="shared" si="37"/>
        <v>9</v>
      </c>
      <c r="G809" s="3">
        <f>COUNTIF($B$9:B809,B809)</f>
        <v>200</v>
      </c>
    </row>
    <row r="810" spans="1:6" ht="15" customHeight="1">
      <c r="A810" s="56">
        <f>DATE(YEAR(A806),MONTH(A806)+2,1-1)</f>
        <v>45961</v>
      </c>
      <c r="B810" s="3" t="str">
        <f t="shared" si="38"/>
        <v>Interest</v>
      </c>
      <c r="C810" s="34">
        <f>(D806*$B$5/365*F807)+(D807*$B$5/365*F808)+(D808*$B$5/365*F809)+(D809*$B$5/365*F810)</f>
        <v>5838.184220056277</v>
      </c>
      <c r="D810" s="55">
        <f t="shared" si="36"/>
        <v>459801.3877860222</v>
      </c>
      <c r="F810" s="51">
        <f t="shared" si="37"/>
        <v>21</v>
      </c>
    </row>
    <row r="811" spans="1:6" ht="15" customHeight="1">
      <c r="A811" s="56">
        <f>DATE(YEAR(A807),MONTH(A807)+1,1)</f>
        <v>45962</v>
      </c>
      <c r="B811" s="3" t="str">
        <f t="shared" si="38"/>
        <v>Admin Fee</v>
      </c>
      <c r="C811" s="34">
        <f>$G$4</f>
        <v>40</v>
      </c>
      <c r="D811" s="55">
        <f t="shared" si="36"/>
        <v>459841.3877860222</v>
      </c>
      <c r="F811" s="51">
        <f t="shared" si="37"/>
        <v>1</v>
      </c>
    </row>
    <row r="812" spans="1:6" ht="15" customHeight="1">
      <c r="A812" s="56">
        <f>DATE(YEAR(A808),MONTH(A808)+1,1)</f>
        <v>45962</v>
      </c>
      <c r="B812" s="3" t="str">
        <f t="shared" si="38"/>
        <v>Insurance</v>
      </c>
      <c r="C812" s="34">
        <f>$G$3</f>
        <v>150</v>
      </c>
      <c r="D812" s="55">
        <f t="shared" si="36"/>
        <v>459991.3877860222</v>
      </c>
      <c r="F812" s="51">
        <f t="shared" si="37"/>
        <v>0</v>
      </c>
    </row>
    <row r="813" spans="1:7" ht="15" customHeight="1">
      <c r="A813" s="56">
        <f>DATE(YEAR(A809),MONTH(A809)+1,$D$4)</f>
        <v>45971</v>
      </c>
      <c r="B813" s="3" t="str">
        <f t="shared" si="38"/>
        <v>Debit Order / Payment</v>
      </c>
      <c r="C813" s="34">
        <f>-$B$6-C811-C812</f>
        <v>-13357.895825866375</v>
      </c>
      <c r="D813" s="55">
        <f t="shared" si="36"/>
        <v>446633.49196015584</v>
      </c>
      <c r="F813" s="51">
        <f t="shared" si="37"/>
        <v>9</v>
      </c>
      <c r="G813" s="3">
        <f>COUNTIF($B$9:B813,B813)</f>
        <v>201</v>
      </c>
    </row>
    <row r="814" spans="1:6" ht="15" customHeight="1">
      <c r="A814" s="56">
        <f>DATE(YEAR(A810),MONTH(A810)+2,1-1)</f>
        <v>45991</v>
      </c>
      <c r="B814" s="3" t="str">
        <f t="shared" si="38"/>
        <v>Interest</v>
      </c>
      <c r="C814" s="34">
        <f>(D810*$B$5/365*F811)+(D811*$B$5/365*F812)+(D812*$B$5/365*F813)+(D813*$B$5/365*F814)</f>
        <v>5561.257691943838</v>
      </c>
      <c r="D814" s="55">
        <f t="shared" si="36"/>
        <v>452194.7496520997</v>
      </c>
      <c r="F814" s="51">
        <f t="shared" si="37"/>
        <v>20</v>
      </c>
    </row>
    <row r="815" spans="1:6" ht="15" customHeight="1">
      <c r="A815" s="56">
        <f>DATE(YEAR(A811),MONTH(A811)+1,1)</f>
        <v>45992</v>
      </c>
      <c r="B815" s="3" t="str">
        <f t="shared" si="38"/>
        <v>Admin Fee</v>
      </c>
      <c r="C815" s="34">
        <f>$G$4</f>
        <v>40</v>
      </c>
      <c r="D815" s="55">
        <f t="shared" si="36"/>
        <v>452234.7496520997</v>
      </c>
      <c r="F815" s="51">
        <f t="shared" si="37"/>
        <v>1</v>
      </c>
    </row>
    <row r="816" spans="1:6" ht="15" customHeight="1">
      <c r="A816" s="56">
        <f>DATE(YEAR(A812),MONTH(A812)+1,1)</f>
        <v>45992</v>
      </c>
      <c r="B816" s="3" t="str">
        <f t="shared" si="38"/>
        <v>Insurance</v>
      </c>
      <c r="C816" s="34">
        <f>$G$3</f>
        <v>150</v>
      </c>
      <c r="D816" s="55">
        <f t="shared" si="36"/>
        <v>452384.7496520997</v>
      </c>
      <c r="F816" s="51">
        <f t="shared" si="37"/>
        <v>0</v>
      </c>
    </row>
    <row r="817" spans="1:7" ht="15" customHeight="1">
      <c r="A817" s="56">
        <f>DATE(YEAR(A813),MONTH(A813)+1,$D$4)</f>
        <v>46001</v>
      </c>
      <c r="B817" s="3" t="str">
        <f t="shared" si="38"/>
        <v>Debit Order / Payment</v>
      </c>
      <c r="C817" s="34">
        <f>-$B$6-C815-C816</f>
        <v>-13357.895825866375</v>
      </c>
      <c r="D817" s="55">
        <f t="shared" si="36"/>
        <v>439026.8538262333</v>
      </c>
      <c r="F817" s="51">
        <f t="shared" si="37"/>
        <v>9</v>
      </c>
      <c r="G817" s="3">
        <f>COUNTIF($B$9:B817,B817)</f>
        <v>202</v>
      </c>
    </row>
    <row r="818" spans="1:6" ht="15" customHeight="1">
      <c r="A818" s="56">
        <f>DATE(YEAR(A814),MONTH(A814)+2,1-1)</f>
        <v>46022</v>
      </c>
      <c r="B818" s="3" t="str">
        <f t="shared" si="38"/>
        <v>Interest</v>
      </c>
      <c r="C818" s="34">
        <f>(D814*$B$5/365*F815)+(D815*$B$5/365*F816)+(D816*$B$5/365*F817)+(D817*$B$5/365*F818)</f>
        <v>5647.899216522697</v>
      </c>
      <c r="D818" s="55">
        <f t="shared" si="36"/>
        <v>444674.753042756</v>
      </c>
      <c r="F818" s="51">
        <f t="shared" si="37"/>
        <v>21</v>
      </c>
    </row>
    <row r="819" spans="1:6" ht="15" customHeight="1">
      <c r="A819" s="56">
        <f>DATE(YEAR(A815),MONTH(A815)+1,1)</f>
        <v>46023</v>
      </c>
      <c r="B819" s="3" t="str">
        <f t="shared" si="38"/>
        <v>Admin Fee</v>
      </c>
      <c r="C819" s="34">
        <f>$G$4</f>
        <v>40</v>
      </c>
      <c r="D819" s="55">
        <f t="shared" si="36"/>
        <v>444714.753042756</v>
      </c>
      <c r="F819" s="51">
        <f t="shared" si="37"/>
        <v>1</v>
      </c>
    </row>
    <row r="820" spans="1:6" ht="15" customHeight="1">
      <c r="A820" s="56">
        <f>DATE(YEAR(A816),MONTH(A816)+1,1)</f>
        <v>46023</v>
      </c>
      <c r="B820" s="3" t="str">
        <f t="shared" si="38"/>
        <v>Insurance</v>
      </c>
      <c r="C820" s="34">
        <f>$G$3</f>
        <v>150</v>
      </c>
      <c r="D820" s="55">
        <f t="shared" si="36"/>
        <v>444864.753042756</v>
      </c>
      <c r="F820" s="51">
        <f t="shared" si="37"/>
        <v>0</v>
      </c>
    </row>
    <row r="821" spans="1:7" ht="15" customHeight="1">
      <c r="A821" s="56">
        <f>DATE(YEAR(A817),MONTH(A817)+1,$D$4)</f>
        <v>46032</v>
      </c>
      <c r="B821" s="3" t="str">
        <f t="shared" si="38"/>
        <v>Debit Order / Payment</v>
      </c>
      <c r="C821" s="34">
        <f>-$B$6-C819-C820</f>
        <v>-13357.895825866375</v>
      </c>
      <c r="D821" s="55">
        <f t="shared" si="36"/>
        <v>431506.8572168896</v>
      </c>
      <c r="F821" s="51">
        <f t="shared" si="37"/>
        <v>9</v>
      </c>
      <c r="G821" s="3">
        <f>COUNTIF($B$9:B821,B821)</f>
        <v>203</v>
      </c>
    </row>
    <row r="822" spans="1:6" ht="15" customHeight="1">
      <c r="A822" s="56">
        <f>DATE(YEAR(A818),MONTH(A818)+2,1-1)</f>
        <v>46053</v>
      </c>
      <c r="B822" s="3" t="str">
        <f t="shared" si="38"/>
        <v>Interest</v>
      </c>
      <c r="C822" s="34">
        <f>(D818*$B$5/365*F819)+(D819*$B$5/365*F820)+(D820*$B$5/365*F821)+(D821*$B$5/365*F822)</f>
        <v>5552.096519992702</v>
      </c>
      <c r="D822" s="55">
        <f t="shared" si="36"/>
        <v>437058.9537368823</v>
      </c>
      <c r="F822" s="51">
        <f t="shared" si="37"/>
        <v>21</v>
      </c>
    </row>
    <row r="823" spans="1:6" ht="15" customHeight="1">
      <c r="A823" s="56">
        <f>DATE(YEAR(A819),MONTH(A819)+1,1)</f>
        <v>46054</v>
      </c>
      <c r="B823" s="3" t="str">
        <f t="shared" si="38"/>
        <v>Admin Fee</v>
      </c>
      <c r="C823" s="34">
        <f>$G$4</f>
        <v>40</v>
      </c>
      <c r="D823" s="55">
        <f t="shared" si="36"/>
        <v>437098.9537368823</v>
      </c>
      <c r="F823" s="51">
        <f t="shared" si="37"/>
        <v>1</v>
      </c>
    </row>
    <row r="824" spans="1:6" ht="15" customHeight="1">
      <c r="A824" s="56">
        <f>DATE(YEAR(A820),MONTH(A820)+1,1)</f>
        <v>46054</v>
      </c>
      <c r="B824" s="3" t="str">
        <f t="shared" si="38"/>
        <v>Insurance</v>
      </c>
      <c r="C824" s="34">
        <f>$G$3</f>
        <v>150</v>
      </c>
      <c r="D824" s="55">
        <f t="shared" si="36"/>
        <v>437248.9537368823</v>
      </c>
      <c r="F824" s="51">
        <f t="shared" si="37"/>
        <v>0</v>
      </c>
    </row>
    <row r="825" spans="1:7" ht="15" customHeight="1">
      <c r="A825" s="56">
        <f>DATE(YEAR(A821),MONTH(A821)+1,$D$4)</f>
        <v>46063</v>
      </c>
      <c r="B825" s="3" t="str">
        <f t="shared" si="38"/>
        <v>Debit Order / Payment</v>
      </c>
      <c r="C825" s="34">
        <f>-$B$6-C823-C824</f>
        <v>-13357.895825866375</v>
      </c>
      <c r="D825" s="55">
        <f t="shared" si="36"/>
        <v>423891.05791101593</v>
      </c>
      <c r="F825" s="51">
        <f t="shared" si="37"/>
        <v>9</v>
      </c>
      <c r="G825" s="3">
        <f>COUNTIF($B$9:B825,B825)</f>
        <v>204</v>
      </c>
    </row>
    <row r="826" spans="1:6" ht="15" customHeight="1">
      <c r="A826" s="56">
        <f>DATE(YEAR(A822),MONTH(A822)+2,1-1)</f>
        <v>46081</v>
      </c>
      <c r="B826" s="3" t="str">
        <f t="shared" si="38"/>
        <v>Interest</v>
      </c>
      <c r="C826" s="34">
        <f>(D822*$B$5/365*F823)+(D823*$B$5/365*F824)+(D824*$B$5/365*F825)+(D825*$B$5/365*F826)</f>
        <v>4932.467909493333</v>
      </c>
      <c r="D826" s="55">
        <f t="shared" si="36"/>
        <v>428823.52582050924</v>
      </c>
      <c r="F826" s="51">
        <f t="shared" si="37"/>
        <v>18</v>
      </c>
    </row>
    <row r="827" spans="1:6" ht="15" customHeight="1">
      <c r="A827" s="56">
        <f>DATE(YEAR(A823),MONTH(A823)+1,1)</f>
        <v>46082</v>
      </c>
      <c r="B827" s="3" t="str">
        <f t="shared" si="38"/>
        <v>Admin Fee</v>
      </c>
      <c r="C827" s="34">
        <f>$G$4</f>
        <v>40</v>
      </c>
      <c r="D827" s="55">
        <f t="shared" si="36"/>
        <v>428863.52582050924</v>
      </c>
      <c r="F827" s="51">
        <f t="shared" si="37"/>
        <v>1</v>
      </c>
    </row>
    <row r="828" spans="1:6" ht="15" customHeight="1">
      <c r="A828" s="56">
        <f>DATE(YEAR(A824),MONTH(A824)+1,1)</f>
        <v>46082</v>
      </c>
      <c r="B828" s="3" t="str">
        <f t="shared" si="38"/>
        <v>Insurance</v>
      </c>
      <c r="C828" s="34">
        <f>$G$3</f>
        <v>150</v>
      </c>
      <c r="D828" s="55">
        <f t="shared" si="36"/>
        <v>429013.52582050924</v>
      </c>
      <c r="F828" s="51">
        <f t="shared" si="37"/>
        <v>0</v>
      </c>
    </row>
    <row r="829" spans="1:7" ht="15" customHeight="1">
      <c r="A829" s="56">
        <f>DATE(YEAR(A825),MONTH(A825)+1,$D$4)</f>
        <v>46091</v>
      </c>
      <c r="B829" s="3" t="str">
        <f t="shared" si="38"/>
        <v>Debit Order / Payment</v>
      </c>
      <c r="C829" s="34">
        <f>-$B$6-C827-C828</f>
        <v>-13357.895825866375</v>
      </c>
      <c r="D829" s="55">
        <f t="shared" si="36"/>
        <v>415655.62999464286</v>
      </c>
      <c r="F829" s="51">
        <f t="shared" si="37"/>
        <v>9</v>
      </c>
      <c r="G829" s="3">
        <f>COUNTIF($B$9:B829,B829)</f>
        <v>205</v>
      </c>
    </row>
    <row r="830" spans="1:6" ht="15" customHeight="1">
      <c r="A830" s="56">
        <f>DATE(YEAR(A826),MONTH(A826)+2,1-1)</f>
        <v>46112</v>
      </c>
      <c r="B830" s="3" t="str">
        <f t="shared" si="38"/>
        <v>Interest</v>
      </c>
      <c r="C830" s="34">
        <f>(D826*$B$5/365*F827)+(D827*$B$5/365*F828)+(D828*$B$5/365*F829)+(D829*$B$5/365*F830)</f>
        <v>5350.156227983257</v>
      </c>
      <c r="D830" s="55">
        <f t="shared" si="36"/>
        <v>421005.7862226261</v>
      </c>
      <c r="F830" s="51">
        <f t="shared" si="37"/>
        <v>21</v>
      </c>
    </row>
    <row r="831" spans="1:6" ht="15" customHeight="1">
      <c r="A831" s="56">
        <f>DATE(YEAR(A827),MONTH(A827)+1,1)</f>
        <v>46113</v>
      </c>
      <c r="B831" s="3" t="str">
        <f t="shared" si="38"/>
        <v>Admin Fee</v>
      </c>
      <c r="C831" s="34">
        <f>$G$4</f>
        <v>40</v>
      </c>
      <c r="D831" s="55">
        <f t="shared" si="36"/>
        <v>421045.7862226261</v>
      </c>
      <c r="F831" s="51">
        <f t="shared" si="37"/>
        <v>1</v>
      </c>
    </row>
    <row r="832" spans="1:6" ht="15" customHeight="1">
      <c r="A832" s="56">
        <f>DATE(YEAR(A828),MONTH(A828)+1,1)</f>
        <v>46113</v>
      </c>
      <c r="B832" s="3" t="str">
        <f t="shared" si="38"/>
        <v>Insurance</v>
      </c>
      <c r="C832" s="34">
        <f>$G$3</f>
        <v>150</v>
      </c>
      <c r="D832" s="55">
        <f t="shared" si="36"/>
        <v>421195.7862226261</v>
      </c>
      <c r="F832" s="51">
        <f t="shared" si="37"/>
        <v>0</v>
      </c>
    </row>
    <row r="833" spans="1:7" ht="15" customHeight="1">
      <c r="A833" s="56">
        <f>DATE(YEAR(A829),MONTH(A829)+1,$D$4)</f>
        <v>46122</v>
      </c>
      <c r="B833" s="3" t="str">
        <f t="shared" si="38"/>
        <v>Debit Order / Payment</v>
      </c>
      <c r="C833" s="34">
        <f>-$B$6-C831-C832</f>
        <v>-13357.895825866375</v>
      </c>
      <c r="D833" s="55">
        <f t="shared" si="36"/>
        <v>407837.8903967597</v>
      </c>
      <c r="F833" s="51">
        <f t="shared" si="37"/>
        <v>9</v>
      </c>
      <c r="G833" s="3">
        <f>COUNTIF($B$9:B833,B833)</f>
        <v>206</v>
      </c>
    </row>
    <row r="834" spans="1:6" ht="15" customHeight="1">
      <c r="A834" s="56">
        <f>DATE(YEAR(A830),MONTH(A830)+2,1-1)</f>
        <v>46142</v>
      </c>
      <c r="B834" s="3" t="str">
        <f t="shared" si="38"/>
        <v>Interest</v>
      </c>
      <c r="C834" s="34">
        <f>(D830*$B$5/365*F831)+(D831*$B$5/365*F832)+(D832*$B$5/365*F833)+(D833*$B$5/365*F834)</f>
        <v>5082.955754860872</v>
      </c>
      <c r="D834" s="55">
        <f t="shared" si="36"/>
        <v>412920.8461516206</v>
      </c>
      <c r="F834" s="51">
        <f t="shared" si="37"/>
        <v>20</v>
      </c>
    </row>
    <row r="835" spans="1:6" ht="15" customHeight="1">
      <c r="A835" s="56">
        <f>DATE(YEAR(A831),MONTH(A831)+1,1)</f>
        <v>46143</v>
      </c>
      <c r="B835" s="3" t="str">
        <f t="shared" si="38"/>
        <v>Admin Fee</v>
      </c>
      <c r="C835" s="34">
        <f>$G$4</f>
        <v>40</v>
      </c>
      <c r="D835" s="55">
        <f t="shared" si="36"/>
        <v>412960.8461516206</v>
      </c>
      <c r="F835" s="51">
        <f t="shared" si="37"/>
        <v>1</v>
      </c>
    </row>
    <row r="836" spans="1:6" ht="15" customHeight="1">
      <c r="A836" s="56">
        <f>DATE(YEAR(A832),MONTH(A832)+1,1)</f>
        <v>46143</v>
      </c>
      <c r="B836" s="3" t="str">
        <f t="shared" si="38"/>
        <v>Insurance</v>
      </c>
      <c r="C836" s="34">
        <f>$G$3</f>
        <v>150</v>
      </c>
      <c r="D836" s="55">
        <f t="shared" si="36"/>
        <v>413110.8461516206</v>
      </c>
      <c r="F836" s="51">
        <f t="shared" si="37"/>
        <v>0</v>
      </c>
    </row>
    <row r="837" spans="1:7" ht="15" customHeight="1">
      <c r="A837" s="56">
        <f>DATE(YEAR(A833),MONTH(A833)+1,$D$4)</f>
        <v>46152</v>
      </c>
      <c r="B837" s="3" t="str">
        <f t="shared" si="38"/>
        <v>Debit Order / Payment</v>
      </c>
      <c r="C837" s="34">
        <f>-$B$6-C835-C836</f>
        <v>-13357.895825866375</v>
      </c>
      <c r="D837" s="55">
        <f t="shared" si="36"/>
        <v>399752.95032575424</v>
      </c>
      <c r="F837" s="51">
        <f t="shared" si="37"/>
        <v>9</v>
      </c>
      <c r="G837" s="3">
        <f>COUNTIF($B$9:B837,B837)</f>
        <v>207</v>
      </c>
    </row>
    <row r="838" spans="1:6" ht="15" customHeight="1">
      <c r="A838" s="56">
        <f>DATE(YEAR(A834),MONTH(A834)+2,1-1)</f>
        <v>46173</v>
      </c>
      <c r="B838" s="3" t="str">
        <f t="shared" si="38"/>
        <v>Interest</v>
      </c>
      <c r="C838" s="34">
        <f>(D834*$B$5/365*F835)+(D835*$B$5/365*F836)+(D836*$B$5/365*F837)+(D837*$B$5/365*F838)</f>
        <v>5147.560445900155</v>
      </c>
      <c r="D838" s="55">
        <f t="shared" si="36"/>
        <v>404900.5107716544</v>
      </c>
      <c r="F838" s="51">
        <f t="shared" si="37"/>
        <v>21</v>
      </c>
    </row>
    <row r="839" spans="1:6" ht="15" customHeight="1">
      <c r="A839" s="56">
        <f>DATE(YEAR(A835),MONTH(A835)+1,1)</f>
        <v>46174</v>
      </c>
      <c r="B839" s="3" t="str">
        <f t="shared" si="38"/>
        <v>Admin Fee</v>
      </c>
      <c r="C839" s="34">
        <f>$G$4</f>
        <v>40</v>
      </c>
      <c r="D839" s="55">
        <f t="shared" si="36"/>
        <v>404940.5107716544</v>
      </c>
      <c r="F839" s="51">
        <f t="shared" si="37"/>
        <v>1</v>
      </c>
    </row>
    <row r="840" spans="1:6" ht="15" customHeight="1">
      <c r="A840" s="56">
        <f>DATE(YEAR(A836),MONTH(A836)+1,1)</f>
        <v>46174</v>
      </c>
      <c r="B840" s="3" t="str">
        <f t="shared" si="38"/>
        <v>Insurance</v>
      </c>
      <c r="C840" s="34">
        <f>$G$3</f>
        <v>150</v>
      </c>
      <c r="D840" s="55">
        <f t="shared" si="36"/>
        <v>405090.5107716544</v>
      </c>
      <c r="F840" s="51">
        <f t="shared" si="37"/>
        <v>0</v>
      </c>
    </row>
    <row r="841" spans="1:7" ht="15" customHeight="1">
      <c r="A841" s="56">
        <f>DATE(YEAR(A837),MONTH(A837)+1,$D$4)</f>
        <v>46183</v>
      </c>
      <c r="B841" s="3" t="str">
        <f t="shared" si="38"/>
        <v>Debit Order / Payment</v>
      </c>
      <c r="C841" s="34">
        <f>-$B$6-C839-C840</f>
        <v>-13357.895825866375</v>
      </c>
      <c r="D841" s="55">
        <f t="shared" si="36"/>
        <v>391732.614945788</v>
      </c>
      <c r="F841" s="51">
        <f t="shared" si="37"/>
        <v>9</v>
      </c>
      <c r="G841" s="3">
        <f>COUNTIF($B$9:B841,B841)</f>
        <v>208</v>
      </c>
    </row>
    <row r="842" spans="1:6" ht="15" customHeight="1">
      <c r="A842" s="56">
        <f>DATE(YEAR(A838),MONTH(A838)+2,1-1)</f>
        <v>46203</v>
      </c>
      <c r="B842" s="3" t="str">
        <f t="shared" si="38"/>
        <v>Interest</v>
      </c>
      <c r="C842" s="34">
        <f>(D838*$B$5/365*F839)+(D839*$B$5/365*F840)+(D840*$B$5/365*F841)+(D841*$B$5/365*F842)</f>
        <v>4884.397564369439</v>
      </c>
      <c r="D842" s="55">
        <f aca="true" t="shared" si="39" ref="D842:D905">D841+C842</f>
        <v>396617.0125101574</v>
      </c>
      <c r="F842" s="51">
        <f aca="true" t="shared" si="40" ref="F842:F905">A842-A841</f>
        <v>20</v>
      </c>
    </row>
    <row r="843" spans="1:6" ht="15" customHeight="1">
      <c r="A843" s="56">
        <f>DATE(YEAR(A839),MONTH(A839)+1,1)</f>
        <v>46204</v>
      </c>
      <c r="B843" s="3" t="str">
        <f t="shared" si="38"/>
        <v>Admin Fee</v>
      </c>
      <c r="C843" s="34">
        <f>$G$4</f>
        <v>40</v>
      </c>
      <c r="D843" s="55">
        <f t="shared" si="39"/>
        <v>396657.0125101574</v>
      </c>
      <c r="F843" s="51">
        <f t="shared" si="40"/>
        <v>1</v>
      </c>
    </row>
    <row r="844" spans="1:6" ht="15" customHeight="1">
      <c r="A844" s="56">
        <f>DATE(YEAR(A840),MONTH(A840)+1,1)</f>
        <v>46204</v>
      </c>
      <c r="B844" s="3" t="str">
        <f t="shared" si="38"/>
        <v>Insurance</v>
      </c>
      <c r="C844" s="34">
        <f>$G$3</f>
        <v>150</v>
      </c>
      <c r="D844" s="55">
        <f t="shared" si="39"/>
        <v>396807.0125101574</v>
      </c>
      <c r="F844" s="51">
        <f t="shared" si="40"/>
        <v>0</v>
      </c>
    </row>
    <row r="845" spans="1:7" ht="15" customHeight="1">
      <c r="A845" s="56">
        <f>DATE(YEAR(A841),MONTH(A841)+1,$D$4)</f>
        <v>46213</v>
      </c>
      <c r="B845" s="3" t="str">
        <f t="shared" si="38"/>
        <v>Debit Order / Payment</v>
      </c>
      <c r="C845" s="34">
        <f>-$B$6-C843-C844</f>
        <v>-13357.895825866375</v>
      </c>
      <c r="D845" s="55">
        <f t="shared" si="39"/>
        <v>383449.11668429105</v>
      </c>
      <c r="F845" s="51">
        <f t="shared" si="40"/>
        <v>9</v>
      </c>
      <c r="G845" s="3">
        <f>COUNTIF($B$9:B845,B845)</f>
        <v>209</v>
      </c>
    </row>
    <row r="846" spans="1:6" ht="15" customHeight="1">
      <c r="A846" s="56">
        <f>DATE(YEAR(A842),MONTH(A842)+2,1-1)</f>
        <v>46234</v>
      </c>
      <c r="B846" s="3" t="str">
        <f t="shared" si="38"/>
        <v>Interest</v>
      </c>
      <c r="C846" s="34">
        <f>(D842*$B$5/365*F843)+(D843*$B$5/365*F844)+(D844*$B$5/365*F845)+(D845*$B$5/365*F846)</f>
        <v>4939.854072111652</v>
      </c>
      <c r="D846" s="55">
        <f t="shared" si="39"/>
        <v>388388.9707564027</v>
      </c>
      <c r="F846" s="51">
        <f t="shared" si="40"/>
        <v>21</v>
      </c>
    </row>
    <row r="847" spans="1:6" ht="15" customHeight="1">
      <c r="A847" s="56">
        <f>DATE(YEAR(A843),MONTH(A843)+1,1)</f>
        <v>46235</v>
      </c>
      <c r="B847" s="3" t="str">
        <f aca="true" t="shared" si="41" ref="B847:B910">B843</f>
        <v>Admin Fee</v>
      </c>
      <c r="C847" s="34">
        <f>$G$4</f>
        <v>40</v>
      </c>
      <c r="D847" s="55">
        <f t="shared" si="39"/>
        <v>388428.9707564027</v>
      </c>
      <c r="F847" s="51">
        <f t="shared" si="40"/>
        <v>1</v>
      </c>
    </row>
    <row r="848" spans="1:6" ht="15" customHeight="1">
      <c r="A848" s="56">
        <f>DATE(YEAR(A844),MONTH(A844)+1,1)</f>
        <v>46235</v>
      </c>
      <c r="B848" s="3" t="str">
        <f t="shared" si="41"/>
        <v>Insurance</v>
      </c>
      <c r="C848" s="34">
        <f>$G$3</f>
        <v>150</v>
      </c>
      <c r="D848" s="55">
        <f t="shared" si="39"/>
        <v>388578.9707564027</v>
      </c>
      <c r="F848" s="51">
        <f t="shared" si="40"/>
        <v>0</v>
      </c>
    </row>
    <row r="849" spans="1:7" ht="15" customHeight="1">
      <c r="A849" s="56">
        <f>DATE(YEAR(A845),MONTH(A845)+1,$D$4)</f>
        <v>46244</v>
      </c>
      <c r="B849" s="3" t="str">
        <f t="shared" si="41"/>
        <v>Debit Order / Payment</v>
      </c>
      <c r="C849" s="34">
        <f>-$B$6-C847-C848</f>
        <v>-13357.895825866375</v>
      </c>
      <c r="D849" s="55">
        <f t="shared" si="39"/>
        <v>375221.0749305363</v>
      </c>
      <c r="F849" s="51">
        <f t="shared" si="40"/>
        <v>9</v>
      </c>
      <c r="G849" s="3">
        <f>COUNTIF($B$9:B849,B849)</f>
        <v>210</v>
      </c>
    </row>
    <row r="850" spans="1:6" ht="15" customHeight="1">
      <c r="A850" s="56">
        <f>DATE(YEAR(A846),MONTH(A846)+2,1-1)</f>
        <v>46265</v>
      </c>
      <c r="B850" s="3" t="str">
        <f t="shared" si="41"/>
        <v>Interest</v>
      </c>
      <c r="C850" s="34">
        <f>(D846*$B$5/365*F847)+(D847*$B$5/365*F848)+(D848*$B$5/365*F849)+(D849*$B$5/365*F850)</f>
        <v>4835.031074426832</v>
      </c>
      <c r="D850" s="55">
        <f t="shared" si="39"/>
        <v>380056.10600496316</v>
      </c>
      <c r="F850" s="51">
        <f t="shared" si="40"/>
        <v>21</v>
      </c>
    </row>
    <row r="851" spans="1:6" ht="15" customHeight="1">
      <c r="A851" s="56">
        <f>DATE(YEAR(A847),MONTH(A847)+1,1)</f>
        <v>46266</v>
      </c>
      <c r="B851" s="3" t="str">
        <f t="shared" si="41"/>
        <v>Admin Fee</v>
      </c>
      <c r="C851" s="34">
        <f>$G$4</f>
        <v>40</v>
      </c>
      <c r="D851" s="55">
        <f t="shared" si="39"/>
        <v>380096.10600496316</v>
      </c>
      <c r="F851" s="51">
        <f t="shared" si="40"/>
        <v>1</v>
      </c>
    </row>
    <row r="852" spans="1:6" ht="15" customHeight="1">
      <c r="A852" s="56">
        <f>DATE(YEAR(A848),MONTH(A848)+1,1)</f>
        <v>46266</v>
      </c>
      <c r="B852" s="3" t="str">
        <f t="shared" si="41"/>
        <v>Insurance</v>
      </c>
      <c r="C852" s="34">
        <f>$G$3</f>
        <v>150</v>
      </c>
      <c r="D852" s="55">
        <f t="shared" si="39"/>
        <v>380246.10600496316</v>
      </c>
      <c r="F852" s="51">
        <f t="shared" si="40"/>
        <v>0</v>
      </c>
    </row>
    <row r="853" spans="1:7" ht="15" customHeight="1">
      <c r="A853" s="56">
        <f>DATE(YEAR(A849),MONTH(A849)+1,$D$4)</f>
        <v>46275</v>
      </c>
      <c r="B853" s="3" t="str">
        <f t="shared" si="41"/>
        <v>Debit Order / Payment</v>
      </c>
      <c r="C853" s="34">
        <f>-$B$6-C851-C852</f>
        <v>-13357.895825866375</v>
      </c>
      <c r="D853" s="55">
        <f t="shared" si="39"/>
        <v>366888.2101790968</v>
      </c>
      <c r="F853" s="51">
        <f t="shared" si="40"/>
        <v>9</v>
      </c>
      <c r="G853" s="3">
        <f>COUNTIF($B$9:B853,B853)</f>
        <v>211</v>
      </c>
    </row>
    <row r="854" spans="1:6" ht="15" customHeight="1">
      <c r="A854" s="56">
        <f>DATE(YEAR(A850),MONTH(A850)+2,1-1)</f>
        <v>46295</v>
      </c>
      <c r="B854" s="3" t="str">
        <f t="shared" si="41"/>
        <v>Interest</v>
      </c>
      <c r="C854" s="34">
        <f>(D850*$B$5/365*F851)+(D851*$B$5/365*F852)+(D852*$B$5/365*F853)+(D853*$B$5/365*F854)</f>
        <v>4578.096683684206</v>
      </c>
      <c r="D854" s="55">
        <f t="shared" si="39"/>
        <v>371466.306862781</v>
      </c>
      <c r="F854" s="51">
        <f t="shared" si="40"/>
        <v>20</v>
      </c>
    </row>
    <row r="855" spans="1:6" ht="15" customHeight="1">
      <c r="A855" s="56">
        <f>DATE(YEAR(A851),MONTH(A851)+1,1)</f>
        <v>46296</v>
      </c>
      <c r="B855" s="3" t="str">
        <f t="shared" si="41"/>
        <v>Admin Fee</v>
      </c>
      <c r="C855" s="34">
        <f>$G$4</f>
        <v>40</v>
      </c>
      <c r="D855" s="55">
        <f t="shared" si="39"/>
        <v>371506.306862781</v>
      </c>
      <c r="F855" s="51">
        <f t="shared" si="40"/>
        <v>1</v>
      </c>
    </row>
    <row r="856" spans="1:6" ht="15" customHeight="1">
      <c r="A856" s="56">
        <f>DATE(YEAR(A852),MONTH(A852)+1,1)</f>
        <v>46296</v>
      </c>
      <c r="B856" s="3" t="str">
        <f t="shared" si="41"/>
        <v>Insurance</v>
      </c>
      <c r="C856" s="34">
        <f>$G$3</f>
        <v>150</v>
      </c>
      <c r="D856" s="55">
        <f t="shared" si="39"/>
        <v>371656.306862781</v>
      </c>
      <c r="F856" s="51">
        <f t="shared" si="40"/>
        <v>0</v>
      </c>
    </row>
    <row r="857" spans="1:7" ht="15" customHeight="1">
      <c r="A857" s="56">
        <f>DATE(YEAR(A853),MONTH(A853)+1,$D$4)</f>
        <v>46305</v>
      </c>
      <c r="B857" s="3" t="str">
        <f t="shared" si="41"/>
        <v>Debit Order / Payment</v>
      </c>
      <c r="C857" s="34">
        <f>-$B$6-C855-C856</f>
        <v>-13357.895825866375</v>
      </c>
      <c r="D857" s="55">
        <f t="shared" si="39"/>
        <v>358298.4110369146</v>
      </c>
      <c r="F857" s="51">
        <f t="shared" si="40"/>
        <v>9</v>
      </c>
      <c r="G857" s="3">
        <f>COUNTIF($B$9:B857,B857)</f>
        <v>212</v>
      </c>
    </row>
    <row r="858" spans="1:6" ht="15" customHeight="1">
      <c r="A858" s="56">
        <f>DATE(YEAR(A854),MONTH(A854)+2,1-1)</f>
        <v>46326</v>
      </c>
      <c r="B858" s="3" t="str">
        <f t="shared" si="41"/>
        <v>Interest</v>
      </c>
      <c r="C858" s="34">
        <f>(D854*$B$5/365*F855)+(D855*$B$5/365*F856)+(D856*$B$5/365*F857)+(D857*$B$5/365*F858)</f>
        <v>4619.440972768363</v>
      </c>
      <c r="D858" s="55">
        <f t="shared" si="39"/>
        <v>362917.852009683</v>
      </c>
      <c r="F858" s="51">
        <f t="shared" si="40"/>
        <v>21</v>
      </c>
    </row>
    <row r="859" spans="1:6" ht="15" customHeight="1">
      <c r="A859" s="56">
        <f>DATE(YEAR(A855),MONTH(A855)+1,1)</f>
        <v>46327</v>
      </c>
      <c r="B859" s="3" t="str">
        <f t="shared" si="41"/>
        <v>Admin Fee</v>
      </c>
      <c r="C859" s="34">
        <f>$G$4</f>
        <v>40</v>
      </c>
      <c r="D859" s="55">
        <f t="shared" si="39"/>
        <v>362957.852009683</v>
      </c>
      <c r="F859" s="51">
        <f t="shared" si="40"/>
        <v>1</v>
      </c>
    </row>
    <row r="860" spans="1:6" ht="15" customHeight="1">
      <c r="A860" s="56">
        <f>DATE(YEAR(A856),MONTH(A856)+1,1)</f>
        <v>46327</v>
      </c>
      <c r="B860" s="3" t="str">
        <f t="shared" si="41"/>
        <v>Insurance</v>
      </c>
      <c r="C860" s="34">
        <f>$G$3</f>
        <v>150</v>
      </c>
      <c r="D860" s="55">
        <f t="shared" si="39"/>
        <v>363107.852009683</v>
      </c>
      <c r="F860" s="51">
        <f t="shared" si="40"/>
        <v>0</v>
      </c>
    </row>
    <row r="861" spans="1:7" ht="15" customHeight="1">
      <c r="A861" s="56">
        <f>DATE(YEAR(A857),MONTH(A857)+1,$D$4)</f>
        <v>46336</v>
      </c>
      <c r="B861" s="3" t="str">
        <f t="shared" si="41"/>
        <v>Debit Order / Payment</v>
      </c>
      <c r="C861" s="34">
        <f>-$B$6-C859-C860</f>
        <v>-13357.895825866375</v>
      </c>
      <c r="D861" s="55">
        <f t="shared" si="39"/>
        <v>349749.9561838166</v>
      </c>
      <c r="F861" s="51">
        <f t="shared" si="40"/>
        <v>9</v>
      </c>
      <c r="G861" s="3">
        <f>COUNTIF($B$9:B861,B861)</f>
        <v>213</v>
      </c>
    </row>
    <row r="862" spans="1:6" ht="15" customHeight="1">
      <c r="A862" s="56">
        <f>DATE(YEAR(A858),MONTH(A858)+2,1-1)</f>
        <v>46356</v>
      </c>
      <c r="B862" s="3" t="str">
        <f t="shared" si="41"/>
        <v>Interest</v>
      </c>
      <c r="C862" s="34">
        <f>(D858*$B$5/365*F859)+(D859*$B$5/365*F860)+(D860*$B$5/365*F861)+(D861*$B$5/365*F862)</f>
        <v>4366.803141276641</v>
      </c>
      <c r="D862" s="55">
        <f t="shared" si="39"/>
        <v>354116.75932509324</v>
      </c>
      <c r="F862" s="51">
        <f t="shared" si="40"/>
        <v>20</v>
      </c>
    </row>
    <row r="863" spans="1:6" ht="15" customHeight="1">
      <c r="A863" s="56">
        <f>DATE(YEAR(A859),MONTH(A859)+1,1)</f>
        <v>46357</v>
      </c>
      <c r="B863" s="3" t="str">
        <f t="shared" si="41"/>
        <v>Admin Fee</v>
      </c>
      <c r="C863" s="34">
        <f>$G$4</f>
        <v>40</v>
      </c>
      <c r="D863" s="55">
        <f t="shared" si="39"/>
        <v>354156.75932509324</v>
      </c>
      <c r="F863" s="51">
        <f t="shared" si="40"/>
        <v>1</v>
      </c>
    </row>
    <row r="864" spans="1:6" ht="15" customHeight="1">
      <c r="A864" s="56">
        <f>DATE(YEAR(A860),MONTH(A860)+1,1)</f>
        <v>46357</v>
      </c>
      <c r="B864" s="3" t="str">
        <f t="shared" si="41"/>
        <v>Insurance</v>
      </c>
      <c r="C864" s="34">
        <f>$G$3</f>
        <v>150</v>
      </c>
      <c r="D864" s="55">
        <f t="shared" si="39"/>
        <v>354306.75932509324</v>
      </c>
      <c r="F864" s="51">
        <f t="shared" si="40"/>
        <v>0</v>
      </c>
    </row>
    <row r="865" spans="1:7" ht="15" customHeight="1">
      <c r="A865" s="56">
        <f>DATE(YEAR(A861),MONTH(A861)+1,$D$4)</f>
        <v>46366</v>
      </c>
      <c r="B865" s="3" t="str">
        <f t="shared" si="41"/>
        <v>Debit Order / Payment</v>
      </c>
      <c r="C865" s="34">
        <f>-$B$6-C863-C864</f>
        <v>-13357.895825866375</v>
      </c>
      <c r="D865" s="55">
        <f t="shared" si="39"/>
        <v>340948.86349922686</v>
      </c>
      <c r="F865" s="51">
        <f t="shared" si="40"/>
        <v>9</v>
      </c>
      <c r="G865" s="3">
        <f>COUNTIF($B$9:B865,B865)</f>
        <v>214</v>
      </c>
    </row>
    <row r="866" spans="1:6" ht="15" customHeight="1">
      <c r="A866" s="56">
        <f>DATE(YEAR(A862),MONTH(A862)+2,1-1)</f>
        <v>46387</v>
      </c>
      <c r="B866" s="3" t="str">
        <f t="shared" si="41"/>
        <v>Interest</v>
      </c>
      <c r="C866" s="34">
        <f>(D862*$B$5/365*F863)+(D863*$B$5/365*F864)+(D864*$B$5/365*F865)+(D865*$B$5/365*F866)</f>
        <v>4398.4124904389155</v>
      </c>
      <c r="D866" s="55">
        <f t="shared" si="39"/>
        <v>345347.27598966577</v>
      </c>
      <c r="F866" s="51">
        <f t="shared" si="40"/>
        <v>21</v>
      </c>
    </row>
    <row r="867" spans="1:6" ht="15" customHeight="1">
      <c r="A867" s="56">
        <f>DATE(YEAR(A863),MONTH(A863)+1,1)</f>
        <v>46388</v>
      </c>
      <c r="B867" s="3" t="str">
        <f t="shared" si="41"/>
        <v>Admin Fee</v>
      </c>
      <c r="C867" s="34">
        <f>$G$4</f>
        <v>40</v>
      </c>
      <c r="D867" s="55">
        <f t="shared" si="39"/>
        <v>345387.27598966577</v>
      </c>
      <c r="F867" s="51">
        <f t="shared" si="40"/>
        <v>1</v>
      </c>
    </row>
    <row r="868" spans="1:6" ht="15" customHeight="1">
      <c r="A868" s="56">
        <f>DATE(YEAR(A864),MONTH(A864)+1,1)</f>
        <v>46388</v>
      </c>
      <c r="B868" s="3" t="str">
        <f t="shared" si="41"/>
        <v>Insurance</v>
      </c>
      <c r="C868" s="34">
        <f>$G$3</f>
        <v>150</v>
      </c>
      <c r="D868" s="55">
        <f t="shared" si="39"/>
        <v>345537.27598966577</v>
      </c>
      <c r="F868" s="51">
        <f t="shared" si="40"/>
        <v>0</v>
      </c>
    </row>
    <row r="869" spans="1:7" ht="15" customHeight="1">
      <c r="A869" s="56">
        <f>DATE(YEAR(A865),MONTH(A865)+1,$D$4)</f>
        <v>46397</v>
      </c>
      <c r="B869" s="3" t="str">
        <f t="shared" si="41"/>
        <v>Debit Order / Payment</v>
      </c>
      <c r="C869" s="34">
        <f>-$B$6-C867-C868</f>
        <v>-13357.895825866375</v>
      </c>
      <c r="D869" s="55">
        <f t="shared" si="39"/>
        <v>332179.3801637994</v>
      </c>
      <c r="F869" s="51">
        <f t="shared" si="40"/>
        <v>9</v>
      </c>
      <c r="G869" s="3">
        <f>COUNTIF($B$9:B869,B869)</f>
        <v>215</v>
      </c>
    </row>
    <row r="870" spans="1:6" ht="15" customHeight="1">
      <c r="A870" s="56">
        <f>DATE(YEAR(A866),MONTH(A866)+2,1-1)</f>
        <v>46418</v>
      </c>
      <c r="B870" s="3" t="str">
        <f t="shared" si="41"/>
        <v>Interest</v>
      </c>
      <c r="C870" s="34">
        <f>(D866*$B$5/365*F867)+(D867*$B$5/365*F868)+(D868*$B$5/365*F869)+(D869*$B$5/365*F870)</f>
        <v>4286.6916753437445</v>
      </c>
      <c r="D870" s="55">
        <f t="shared" si="39"/>
        <v>336466.0718391431</v>
      </c>
      <c r="F870" s="51">
        <f t="shared" si="40"/>
        <v>21</v>
      </c>
    </row>
    <row r="871" spans="1:6" ht="15" customHeight="1">
      <c r="A871" s="56">
        <f>DATE(YEAR(A867),MONTH(A867)+1,1)</f>
        <v>46419</v>
      </c>
      <c r="B871" s="3" t="str">
        <f t="shared" si="41"/>
        <v>Admin Fee</v>
      </c>
      <c r="C871" s="34">
        <f>$G$4</f>
        <v>40</v>
      </c>
      <c r="D871" s="55">
        <f t="shared" si="39"/>
        <v>336506.0718391431</v>
      </c>
      <c r="F871" s="51">
        <f t="shared" si="40"/>
        <v>1</v>
      </c>
    </row>
    <row r="872" spans="1:6" ht="15" customHeight="1">
      <c r="A872" s="56">
        <f>DATE(YEAR(A868),MONTH(A868)+1,1)</f>
        <v>46419</v>
      </c>
      <c r="B872" s="3" t="str">
        <f t="shared" si="41"/>
        <v>Insurance</v>
      </c>
      <c r="C872" s="34">
        <f>$G$3</f>
        <v>150</v>
      </c>
      <c r="D872" s="55">
        <f t="shared" si="39"/>
        <v>336656.0718391431</v>
      </c>
      <c r="F872" s="51">
        <f t="shared" si="40"/>
        <v>0</v>
      </c>
    </row>
    <row r="873" spans="1:7" ht="15" customHeight="1">
      <c r="A873" s="56">
        <f>DATE(YEAR(A869),MONTH(A869)+1,$D$4)</f>
        <v>46428</v>
      </c>
      <c r="B873" s="3" t="str">
        <f t="shared" si="41"/>
        <v>Debit Order / Payment</v>
      </c>
      <c r="C873" s="34">
        <f>-$B$6-C871-C872</f>
        <v>-13357.895825866375</v>
      </c>
      <c r="D873" s="55">
        <f t="shared" si="39"/>
        <v>323298.17601327674</v>
      </c>
      <c r="F873" s="51">
        <f t="shared" si="40"/>
        <v>9</v>
      </c>
      <c r="G873" s="3">
        <f>COUNTIF($B$9:B873,B873)</f>
        <v>216</v>
      </c>
    </row>
    <row r="874" spans="1:6" ht="15" customHeight="1">
      <c r="A874" s="56">
        <f>DATE(YEAR(A870),MONTH(A870)+2,1-1)</f>
        <v>46446</v>
      </c>
      <c r="B874" s="3" t="str">
        <f t="shared" si="41"/>
        <v>Interest</v>
      </c>
      <c r="C874" s="34">
        <f>(D870*$B$5/365*F871)+(D871*$B$5/365*F872)+(D872*$B$5/365*F873)+(D873*$B$5/365*F874)</f>
        <v>3774.960775327567</v>
      </c>
      <c r="D874" s="55">
        <f t="shared" si="39"/>
        <v>327073.1367886043</v>
      </c>
      <c r="F874" s="51">
        <f t="shared" si="40"/>
        <v>18</v>
      </c>
    </row>
    <row r="875" spans="1:6" ht="15" customHeight="1">
      <c r="A875" s="56">
        <f>DATE(YEAR(A871),MONTH(A871)+1,1)</f>
        <v>46447</v>
      </c>
      <c r="B875" s="3" t="str">
        <f t="shared" si="41"/>
        <v>Admin Fee</v>
      </c>
      <c r="C875" s="34">
        <f>$G$4</f>
        <v>40</v>
      </c>
      <c r="D875" s="55">
        <f t="shared" si="39"/>
        <v>327113.1367886043</v>
      </c>
      <c r="F875" s="51">
        <f t="shared" si="40"/>
        <v>1</v>
      </c>
    </row>
    <row r="876" spans="1:6" ht="15" customHeight="1">
      <c r="A876" s="56">
        <f>DATE(YEAR(A872),MONTH(A872)+1,1)</f>
        <v>46447</v>
      </c>
      <c r="B876" s="3" t="str">
        <f t="shared" si="41"/>
        <v>Insurance</v>
      </c>
      <c r="C876" s="34">
        <f>$G$3</f>
        <v>150</v>
      </c>
      <c r="D876" s="55">
        <f t="shared" si="39"/>
        <v>327263.1367886043</v>
      </c>
      <c r="F876" s="51">
        <f t="shared" si="40"/>
        <v>0</v>
      </c>
    </row>
    <row r="877" spans="1:7" ht="15" customHeight="1">
      <c r="A877" s="56">
        <f>DATE(YEAR(A873),MONTH(A873)+1,$D$4)</f>
        <v>46456</v>
      </c>
      <c r="B877" s="3" t="str">
        <f t="shared" si="41"/>
        <v>Debit Order / Payment</v>
      </c>
      <c r="C877" s="34">
        <f>-$B$6-C875-C876</f>
        <v>-13357.895825866375</v>
      </c>
      <c r="D877" s="55">
        <f t="shared" si="39"/>
        <v>313905.24096273794</v>
      </c>
      <c r="F877" s="51">
        <f t="shared" si="40"/>
        <v>9</v>
      </c>
      <c r="G877" s="3">
        <f>COUNTIF($B$9:B877,B877)</f>
        <v>217</v>
      </c>
    </row>
    <row r="878" spans="1:6" ht="15" customHeight="1">
      <c r="A878" s="56">
        <f>DATE(YEAR(A874),MONTH(A874)+2,1-1)</f>
        <v>46477</v>
      </c>
      <c r="B878" s="3" t="str">
        <f t="shared" si="41"/>
        <v>Interest</v>
      </c>
      <c r="C878" s="34">
        <f>(D874*$B$5/365*F875)+(D875*$B$5/365*F876)+(D876*$B$5/365*F877)+(D877*$B$5/365*F878)</f>
        <v>4053.8841485357016</v>
      </c>
      <c r="D878" s="55">
        <f t="shared" si="39"/>
        <v>317959.12511127366</v>
      </c>
      <c r="F878" s="51">
        <f t="shared" si="40"/>
        <v>21</v>
      </c>
    </row>
    <row r="879" spans="1:6" ht="15" customHeight="1">
      <c r="A879" s="56">
        <f>DATE(YEAR(A875),MONTH(A875)+1,1)</f>
        <v>46478</v>
      </c>
      <c r="B879" s="3" t="str">
        <f t="shared" si="41"/>
        <v>Admin Fee</v>
      </c>
      <c r="C879" s="34">
        <f>$G$4</f>
        <v>40</v>
      </c>
      <c r="D879" s="55">
        <f t="shared" si="39"/>
        <v>317999.12511127366</v>
      </c>
      <c r="F879" s="51">
        <f t="shared" si="40"/>
        <v>1</v>
      </c>
    </row>
    <row r="880" spans="1:6" ht="15" customHeight="1">
      <c r="A880" s="56">
        <f>DATE(YEAR(A876),MONTH(A876)+1,1)</f>
        <v>46478</v>
      </c>
      <c r="B880" s="3" t="str">
        <f t="shared" si="41"/>
        <v>Insurance</v>
      </c>
      <c r="C880" s="34">
        <f>$G$3</f>
        <v>150</v>
      </c>
      <c r="D880" s="55">
        <f t="shared" si="39"/>
        <v>318149.12511127366</v>
      </c>
      <c r="F880" s="51">
        <f t="shared" si="40"/>
        <v>0</v>
      </c>
    </row>
    <row r="881" spans="1:7" ht="15" customHeight="1">
      <c r="A881" s="56">
        <f>DATE(YEAR(A877),MONTH(A877)+1,$D$4)</f>
        <v>46487</v>
      </c>
      <c r="B881" s="3" t="str">
        <f t="shared" si="41"/>
        <v>Debit Order / Payment</v>
      </c>
      <c r="C881" s="34">
        <f>-$B$6-C879-C880</f>
        <v>-13357.895825866375</v>
      </c>
      <c r="D881" s="55">
        <f t="shared" si="39"/>
        <v>304791.2292854073</v>
      </c>
      <c r="F881" s="51">
        <f t="shared" si="40"/>
        <v>9</v>
      </c>
      <c r="G881" s="3">
        <f>COUNTIF($B$9:B881,B881)</f>
        <v>218</v>
      </c>
    </row>
    <row r="882" spans="1:6" ht="15" customHeight="1">
      <c r="A882" s="56">
        <f>DATE(YEAR(A878),MONTH(A878)+2,1-1)</f>
        <v>46507</v>
      </c>
      <c r="B882" s="3" t="str">
        <f t="shared" si="41"/>
        <v>Interest</v>
      </c>
      <c r="C882" s="34">
        <f>(D878*$B$5/365*F879)+(D879*$B$5/365*F880)+(D880*$B$5/365*F881)+(D881*$B$5/365*F882)</f>
        <v>3812.5174671866635</v>
      </c>
      <c r="D882" s="55">
        <f t="shared" si="39"/>
        <v>308603.74675259396</v>
      </c>
      <c r="F882" s="51">
        <f t="shared" si="40"/>
        <v>20</v>
      </c>
    </row>
    <row r="883" spans="1:6" ht="15" customHeight="1">
      <c r="A883" s="56">
        <f>DATE(YEAR(A879),MONTH(A879)+1,1)</f>
        <v>46508</v>
      </c>
      <c r="B883" s="3" t="str">
        <f t="shared" si="41"/>
        <v>Admin Fee</v>
      </c>
      <c r="C883" s="34">
        <f>$G$4</f>
        <v>40</v>
      </c>
      <c r="D883" s="55">
        <f t="shared" si="39"/>
        <v>308643.74675259396</v>
      </c>
      <c r="F883" s="51">
        <f t="shared" si="40"/>
        <v>1</v>
      </c>
    </row>
    <row r="884" spans="1:6" ht="15" customHeight="1">
      <c r="A884" s="56">
        <f>DATE(YEAR(A880),MONTH(A880)+1,1)</f>
        <v>46508</v>
      </c>
      <c r="B884" s="3" t="str">
        <f t="shared" si="41"/>
        <v>Insurance</v>
      </c>
      <c r="C884" s="34">
        <f>$G$3</f>
        <v>150</v>
      </c>
      <c r="D884" s="55">
        <f t="shared" si="39"/>
        <v>308793.74675259396</v>
      </c>
      <c r="F884" s="51">
        <f t="shared" si="40"/>
        <v>0</v>
      </c>
    </row>
    <row r="885" spans="1:7" ht="15" customHeight="1">
      <c r="A885" s="56">
        <f>DATE(YEAR(A881),MONTH(A881)+1,$D$4)</f>
        <v>46517</v>
      </c>
      <c r="B885" s="3" t="str">
        <f t="shared" si="41"/>
        <v>Debit Order / Payment</v>
      </c>
      <c r="C885" s="34">
        <f>-$B$6-C883-C884</f>
        <v>-13357.895825866375</v>
      </c>
      <c r="D885" s="55">
        <f t="shared" si="39"/>
        <v>295435.8509267276</v>
      </c>
      <c r="F885" s="51">
        <f t="shared" si="40"/>
        <v>9</v>
      </c>
      <c r="G885" s="3">
        <f>COUNTIF($B$9:B885,B885)</f>
        <v>219</v>
      </c>
    </row>
    <row r="886" spans="1:6" ht="15" customHeight="1">
      <c r="A886" s="56">
        <f>DATE(YEAR(A882),MONTH(A882)+2,1-1)</f>
        <v>46538</v>
      </c>
      <c r="B886" s="3" t="str">
        <f t="shared" si="41"/>
        <v>Interest</v>
      </c>
      <c r="C886" s="34">
        <f>(D882*$B$5/365*F883)+(D883*$B$5/365*F884)+(D884*$B$5/365*F885)+(D885*$B$5/365*F886)</f>
        <v>3818.5891795837883</v>
      </c>
      <c r="D886" s="55">
        <f t="shared" si="39"/>
        <v>299254.44010631135</v>
      </c>
      <c r="F886" s="51">
        <f t="shared" si="40"/>
        <v>21</v>
      </c>
    </row>
    <row r="887" spans="1:6" ht="15" customHeight="1">
      <c r="A887" s="56">
        <f>DATE(YEAR(A883),MONTH(A883)+1,1)</f>
        <v>46539</v>
      </c>
      <c r="B887" s="3" t="str">
        <f t="shared" si="41"/>
        <v>Admin Fee</v>
      </c>
      <c r="C887" s="34">
        <f>$G$4</f>
        <v>40</v>
      </c>
      <c r="D887" s="55">
        <f t="shared" si="39"/>
        <v>299294.44010631135</v>
      </c>
      <c r="F887" s="51">
        <f t="shared" si="40"/>
        <v>1</v>
      </c>
    </row>
    <row r="888" spans="1:6" ht="15" customHeight="1">
      <c r="A888" s="56">
        <f>DATE(YEAR(A884),MONTH(A884)+1,1)</f>
        <v>46539</v>
      </c>
      <c r="B888" s="3" t="str">
        <f t="shared" si="41"/>
        <v>Insurance</v>
      </c>
      <c r="C888" s="34">
        <f>$G$3</f>
        <v>150</v>
      </c>
      <c r="D888" s="55">
        <f t="shared" si="39"/>
        <v>299444.44010631135</v>
      </c>
      <c r="F888" s="51">
        <f t="shared" si="40"/>
        <v>0</v>
      </c>
    </row>
    <row r="889" spans="1:7" ht="15" customHeight="1">
      <c r="A889" s="56">
        <f>DATE(YEAR(A885),MONTH(A885)+1,$D$4)</f>
        <v>46548</v>
      </c>
      <c r="B889" s="3" t="str">
        <f t="shared" si="41"/>
        <v>Debit Order / Payment</v>
      </c>
      <c r="C889" s="34">
        <f>-$B$6-C887-C888</f>
        <v>-13357.895825866375</v>
      </c>
      <c r="D889" s="55">
        <f t="shared" si="39"/>
        <v>286086.54428044497</v>
      </c>
      <c r="F889" s="51">
        <f t="shared" si="40"/>
        <v>9</v>
      </c>
      <c r="G889" s="3">
        <f>COUNTIF($B$9:B889,B889)</f>
        <v>220</v>
      </c>
    </row>
    <row r="890" spans="1:6" ht="15" customHeight="1">
      <c r="A890" s="56">
        <f>DATE(YEAR(A886),MONTH(A886)+2,1-1)</f>
        <v>46568</v>
      </c>
      <c r="B890" s="3" t="str">
        <f t="shared" si="41"/>
        <v>Interest</v>
      </c>
      <c r="C890" s="34">
        <f>(D886*$B$5/365*F887)+(D887*$B$5/365*F888)+(D888*$B$5/365*F889)+(D889*$B$5/365*F890)</f>
        <v>3581.9117616460326</v>
      </c>
      <c r="D890" s="55">
        <f t="shared" si="39"/>
        <v>289668.456042091</v>
      </c>
      <c r="F890" s="51">
        <f t="shared" si="40"/>
        <v>20</v>
      </c>
    </row>
    <row r="891" spans="1:6" ht="15" customHeight="1">
      <c r="A891" s="56">
        <f>DATE(YEAR(A887),MONTH(A887)+1,1)</f>
        <v>46569</v>
      </c>
      <c r="B891" s="3" t="str">
        <f t="shared" si="41"/>
        <v>Admin Fee</v>
      </c>
      <c r="C891" s="34">
        <f>$G$4</f>
        <v>40</v>
      </c>
      <c r="D891" s="55">
        <f t="shared" si="39"/>
        <v>289708.456042091</v>
      </c>
      <c r="F891" s="51">
        <f t="shared" si="40"/>
        <v>1</v>
      </c>
    </row>
    <row r="892" spans="1:6" ht="15" customHeight="1">
      <c r="A892" s="56">
        <f>DATE(YEAR(A888),MONTH(A888)+1,1)</f>
        <v>46569</v>
      </c>
      <c r="B892" s="3" t="str">
        <f t="shared" si="41"/>
        <v>Insurance</v>
      </c>
      <c r="C892" s="34">
        <f>$G$3</f>
        <v>150</v>
      </c>
      <c r="D892" s="55">
        <f t="shared" si="39"/>
        <v>289858.456042091</v>
      </c>
      <c r="F892" s="51">
        <f t="shared" si="40"/>
        <v>0</v>
      </c>
    </row>
    <row r="893" spans="1:7" ht="15" customHeight="1">
      <c r="A893" s="56">
        <f>DATE(YEAR(A889),MONTH(A889)+1,$D$4)</f>
        <v>46578</v>
      </c>
      <c r="B893" s="3" t="str">
        <f t="shared" si="41"/>
        <v>Debit Order / Payment</v>
      </c>
      <c r="C893" s="34">
        <f>-$B$6-C891-C892</f>
        <v>-13357.895825866375</v>
      </c>
      <c r="D893" s="55">
        <f t="shared" si="39"/>
        <v>276500.56021622464</v>
      </c>
      <c r="F893" s="51">
        <f t="shared" si="40"/>
        <v>9</v>
      </c>
      <c r="G893" s="3">
        <f>COUNTIF($B$9:B893,B893)</f>
        <v>221</v>
      </c>
    </row>
    <row r="894" spans="1:6" ht="15" customHeight="1">
      <c r="A894" s="56">
        <f>DATE(YEAR(A890),MONTH(A890)+2,1-1)</f>
        <v>46599</v>
      </c>
      <c r="B894" s="3" t="str">
        <f t="shared" si="41"/>
        <v>Interest</v>
      </c>
      <c r="C894" s="34">
        <f>(D890*$B$5/365*F891)+(D891*$B$5/365*F892)+(D892*$B$5/365*F893)+(D893*$B$5/365*F894)</f>
        <v>3577.3587636828606</v>
      </c>
      <c r="D894" s="55">
        <f t="shared" si="39"/>
        <v>280077.9189799075</v>
      </c>
      <c r="F894" s="51">
        <f t="shared" si="40"/>
        <v>21</v>
      </c>
    </row>
    <row r="895" spans="1:6" ht="15" customHeight="1">
      <c r="A895" s="56">
        <f>DATE(YEAR(A891),MONTH(A891)+1,1)</f>
        <v>46600</v>
      </c>
      <c r="B895" s="3" t="str">
        <f t="shared" si="41"/>
        <v>Admin Fee</v>
      </c>
      <c r="C895" s="34">
        <f>$G$4</f>
        <v>40</v>
      </c>
      <c r="D895" s="55">
        <f t="shared" si="39"/>
        <v>280117.9189799075</v>
      </c>
      <c r="F895" s="51">
        <f t="shared" si="40"/>
        <v>1</v>
      </c>
    </row>
    <row r="896" spans="1:6" ht="15" customHeight="1">
      <c r="A896" s="56">
        <f>DATE(YEAR(A892),MONTH(A892)+1,1)</f>
        <v>46600</v>
      </c>
      <c r="B896" s="3" t="str">
        <f t="shared" si="41"/>
        <v>Insurance</v>
      </c>
      <c r="C896" s="34">
        <f>$G$3</f>
        <v>150</v>
      </c>
      <c r="D896" s="55">
        <f t="shared" si="39"/>
        <v>280267.9189799075</v>
      </c>
      <c r="F896" s="51">
        <f t="shared" si="40"/>
        <v>0</v>
      </c>
    </row>
    <row r="897" spans="1:7" ht="15" customHeight="1">
      <c r="A897" s="56">
        <f>DATE(YEAR(A893),MONTH(A893)+1,$D$4)</f>
        <v>46609</v>
      </c>
      <c r="B897" s="3" t="str">
        <f t="shared" si="41"/>
        <v>Debit Order / Payment</v>
      </c>
      <c r="C897" s="34">
        <f>-$B$6-C895-C896</f>
        <v>-13357.895825866375</v>
      </c>
      <c r="D897" s="55">
        <f t="shared" si="39"/>
        <v>266910.02315404115</v>
      </c>
      <c r="F897" s="51">
        <f t="shared" si="40"/>
        <v>9</v>
      </c>
      <c r="G897" s="3">
        <f>COUNTIF($B$9:B897,B897)</f>
        <v>222</v>
      </c>
    </row>
    <row r="898" spans="1:6" ht="15" customHeight="1">
      <c r="A898" s="56">
        <f>DATE(YEAR(A894),MONTH(A894)+2,1-1)</f>
        <v>46630</v>
      </c>
      <c r="B898" s="3" t="str">
        <f t="shared" si="41"/>
        <v>Interest</v>
      </c>
      <c r="C898" s="34">
        <f>(D894*$B$5/365*F895)+(D895*$B$5/365*F896)+(D896*$B$5/365*F897)+(D897*$B$5/365*F898)</f>
        <v>3455.1779490550434</v>
      </c>
      <c r="D898" s="55">
        <f t="shared" si="39"/>
        <v>270365.2011030962</v>
      </c>
      <c r="F898" s="51">
        <f t="shared" si="40"/>
        <v>21</v>
      </c>
    </row>
    <row r="899" spans="1:6" ht="15" customHeight="1">
      <c r="A899" s="56">
        <f>DATE(YEAR(A895),MONTH(A895)+1,1)</f>
        <v>46631</v>
      </c>
      <c r="B899" s="3" t="str">
        <f t="shared" si="41"/>
        <v>Admin Fee</v>
      </c>
      <c r="C899" s="34">
        <f>$G$4</f>
        <v>40</v>
      </c>
      <c r="D899" s="55">
        <f t="shared" si="39"/>
        <v>270405.2011030962</v>
      </c>
      <c r="F899" s="51">
        <f t="shared" si="40"/>
        <v>1</v>
      </c>
    </row>
    <row r="900" spans="1:6" ht="15" customHeight="1">
      <c r="A900" s="56">
        <f>DATE(YEAR(A896),MONTH(A896)+1,1)</f>
        <v>46631</v>
      </c>
      <c r="B900" s="3" t="str">
        <f t="shared" si="41"/>
        <v>Insurance</v>
      </c>
      <c r="C900" s="34">
        <f>$G$3</f>
        <v>150</v>
      </c>
      <c r="D900" s="55">
        <f t="shared" si="39"/>
        <v>270555.2011030962</v>
      </c>
      <c r="F900" s="51">
        <f t="shared" si="40"/>
        <v>0</v>
      </c>
    </row>
    <row r="901" spans="1:7" ht="15" customHeight="1">
      <c r="A901" s="56">
        <f>DATE(YEAR(A897),MONTH(A897)+1,$D$4)</f>
        <v>46640</v>
      </c>
      <c r="B901" s="3" t="str">
        <f t="shared" si="41"/>
        <v>Debit Order / Payment</v>
      </c>
      <c r="C901" s="34">
        <f>-$B$6-C899-C900</f>
        <v>-13357.895825866375</v>
      </c>
      <c r="D901" s="55">
        <f t="shared" si="39"/>
        <v>257197.3052772298</v>
      </c>
      <c r="F901" s="51">
        <f t="shared" si="40"/>
        <v>9</v>
      </c>
      <c r="G901" s="3">
        <f>COUNTIF($B$9:B901,B901)</f>
        <v>223</v>
      </c>
    </row>
    <row r="902" spans="1:6" ht="15" customHeight="1">
      <c r="A902" s="56">
        <f>DATE(YEAR(A898),MONTH(A898)+2,1-1)</f>
        <v>46660</v>
      </c>
      <c r="B902" s="3" t="str">
        <f t="shared" si="41"/>
        <v>Interest</v>
      </c>
      <c r="C902" s="34">
        <f>(D898*$B$5/365*F899)+(D899*$B$5/365*F900)+(D900*$B$5/365*F901)+(D901*$B$5/365*F902)</f>
        <v>3225.7430616063934</v>
      </c>
      <c r="D902" s="55">
        <f t="shared" si="39"/>
        <v>260423.0483388362</v>
      </c>
      <c r="F902" s="51">
        <f t="shared" si="40"/>
        <v>20</v>
      </c>
    </row>
    <row r="903" spans="1:6" ht="15" customHeight="1">
      <c r="A903" s="56">
        <f>DATE(YEAR(A899),MONTH(A899)+1,1)</f>
        <v>46661</v>
      </c>
      <c r="B903" s="3" t="str">
        <f t="shared" si="41"/>
        <v>Admin Fee</v>
      </c>
      <c r="C903" s="34">
        <f>$G$4</f>
        <v>40</v>
      </c>
      <c r="D903" s="55">
        <f t="shared" si="39"/>
        <v>260463.0483388362</v>
      </c>
      <c r="F903" s="51">
        <f t="shared" si="40"/>
        <v>1</v>
      </c>
    </row>
    <row r="904" spans="1:6" ht="15" customHeight="1">
      <c r="A904" s="56">
        <f>DATE(YEAR(A900),MONTH(A900)+1,1)</f>
        <v>46661</v>
      </c>
      <c r="B904" s="3" t="str">
        <f t="shared" si="41"/>
        <v>Insurance</v>
      </c>
      <c r="C904" s="34">
        <f>$G$3</f>
        <v>150</v>
      </c>
      <c r="D904" s="55">
        <f t="shared" si="39"/>
        <v>260613.0483388362</v>
      </c>
      <c r="F904" s="51">
        <f t="shared" si="40"/>
        <v>0</v>
      </c>
    </row>
    <row r="905" spans="1:7" ht="15" customHeight="1">
      <c r="A905" s="56">
        <f>DATE(YEAR(A901),MONTH(A901)+1,$D$4)</f>
        <v>46670</v>
      </c>
      <c r="B905" s="3" t="str">
        <f t="shared" si="41"/>
        <v>Debit Order / Payment</v>
      </c>
      <c r="C905" s="34">
        <f>-$B$6-C903-C904</f>
        <v>-13357.895825866375</v>
      </c>
      <c r="D905" s="55">
        <f t="shared" si="39"/>
        <v>247255.15251296983</v>
      </c>
      <c r="F905" s="51">
        <f t="shared" si="40"/>
        <v>9</v>
      </c>
      <c r="G905" s="3">
        <f>COUNTIF($B$9:B905,B905)</f>
        <v>224</v>
      </c>
    </row>
    <row r="906" spans="1:6" ht="15" customHeight="1">
      <c r="A906" s="56">
        <f>DATE(YEAR(A902),MONTH(A902)+2,1-1)</f>
        <v>46691</v>
      </c>
      <c r="B906" s="3" t="str">
        <f t="shared" si="41"/>
        <v>Interest</v>
      </c>
      <c r="C906" s="34">
        <f>(D902*$B$5/365*F903)+(D903*$B$5/365*F904)+(D904*$B$5/365*F905)+(D905*$B$5/365*F906)</f>
        <v>3204.7802819838607</v>
      </c>
      <c r="D906" s="55">
        <f aca="true" t="shared" si="42" ref="D906:D969">D905+C906</f>
        <v>250459.9327949537</v>
      </c>
      <c r="F906" s="51">
        <f aca="true" t="shared" si="43" ref="F906:F969">A906-A905</f>
        <v>21</v>
      </c>
    </row>
    <row r="907" spans="1:6" ht="15" customHeight="1">
      <c r="A907" s="56">
        <f>DATE(YEAR(A903),MONTH(A903)+1,1)</f>
        <v>46692</v>
      </c>
      <c r="B907" s="3" t="str">
        <f t="shared" si="41"/>
        <v>Admin Fee</v>
      </c>
      <c r="C907" s="34">
        <f>$G$4</f>
        <v>40</v>
      </c>
      <c r="D907" s="55">
        <f t="shared" si="42"/>
        <v>250499.9327949537</v>
      </c>
      <c r="F907" s="51">
        <f t="shared" si="43"/>
        <v>1</v>
      </c>
    </row>
    <row r="908" spans="1:6" ht="15" customHeight="1">
      <c r="A908" s="56">
        <f>DATE(YEAR(A904),MONTH(A904)+1,1)</f>
        <v>46692</v>
      </c>
      <c r="B908" s="3" t="str">
        <f t="shared" si="41"/>
        <v>Insurance</v>
      </c>
      <c r="C908" s="34">
        <f>$G$3</f>
        <v>150</v>
      </c>
      <c r="D908" s="55">
        <f t="shared" si="42"/>
        <v>250649.9327949537</v>
      </c>
      <c r="F908" s="51">
        <f t="shared" si="43"/>
        <v>0</v>
      </c>
    </row>
    <row r="909" spans="1:7" ht="15" customHeight="1">
      <c r="A909" s="56">
        <f>DATE(YEAR(A905),MONTH(A905)+1,$D$4)</f>
        <v>46701</v>
      </c>
      <c r="B909" s="3" t="str">
        <f t="shared" si="41"/>
        <v>Debit Order / Payment</v>
      </c>
      <c r="C909" s="34">
        <f>-$B$6-C907-C908</f>
        <v>-13357.895825866375</v>
      </c>
      <c r="D909" s="55">
        <f t="shared" si="42"/>
        <v>237292.03696908732</v>
      </c>
      <c r="F909" s="51">
        <f t="shared" si="43"/>
        <v>9</v>
      </c>
      <c r="G909" s="3">
        <f>COUNTIF($B$9:B909,B909)</f>
        <v>225</v>
      </c>
    </row>
    <row r="910" spans="1:6" ht="15" customHeight="1">
      <c r="A910" s="56">
        <f>DATE(YEAR(A906),MONTH(A906)+2,1-1)</f>
        <v>46721</v>
      </c>
      <c r="B910" s="3" t="str">
        <f t="shared" si="41"/>
        <v>Interest</v>
      </c>
      <c r="C910" s="34">
        <f>(D906*$B$5/365*F907)+(D907*$B$5/365*F908)+(D908*$B$5/365*F909)+(D909*$B$5/365*F910)</f>
        <v>2980.3356441087462</v>
      </c>
      <c r="D910" s="55">
        <f t="shared" si="42"/>
        <v>240272.37261319606</v>
      </c>
      <c r="F910" s="51">
        <f t="shared" si="43"/>
        <v>20</v>
      </c>
    </row>
    <row r="911" spans="1:6" ht="15" customHeight="1">
      <c r="A911" s="56">
        <f>DATE(YEAR(A907),MONTH(A907)+1,1)</f>
        <v>46722</v>
      </c>
      <c r="B911" s="3" t="str">
        <f aca="true" t="shared" si="44" ref="B911:B969">B907</f>
        <v>Admin Fee</v>
      </c>
      <c r="C911" s="34">
        <f>$G$4</f>
        <v>40</v>
      </c>
      <c r="D911" s="55">
        <f t="shared" si="42"/>
        <v>240312.37261319606</v>
      </c>
      <c r="F911" s="51">
        <f t="shared" si="43"/>
        <v>1</v>
      </c>
    </row>
    <row r="912" spans="1:6" ht="15" customHeight="1">
      <c r="A912" s="56">
        <f>DATE(YEAR(A908),MONTH(A908)+1,1)</f>
        <v>46722</v>
      </c>
      <c r="B912" s="3" t="str">
        <f t="shared" si="44"/>
        <v>Insurance</v>
      </c>
      <c r="C912" s="34">
        <f>$G$3</f>
        <v>150</v>
      </c>
      <c r="D912" s="55">
        <f t="shared" si="42"/>
        <v>240462.37261319606</v>
      </c>
      <c r="F912" s="51">
        <f t="shared" si="43"/>
        <v>0</v>
      </c>
    </row>
    <row r="913" spans="1:7" ht="15" customHeight="1">
      <c r="A913" s="56">
        <f>DATE(YEAR(A909),MONTH(A909)+1,$D$4)</f>
        <v>46731</v>
      </c>
      <c r="B913" s="3" t="str">
        <f t="shared" si="44"/>
        <v>Debit Order / Payment</v>
      </c>
      <c r="C913" s="34">
        <f>-$B$6-C911-C912</f>
        <v>-13357.895825866375</v>
      </c>
      <c r="D913" s="55">
        <f t="shared" si="42"/>
        <v>227104.47678732968</v>
      </c>
      <c r="F913" s="51">
        <f t="shared" si="43"/>
        <v>9</v>
      </c>
      <c r="G913" s="3">
        <f>COUNTIF($B$9:B913,B913)</f>
        <v>226</v>
      </c>
    </row>
    <row r="914" spans="1:6" ht="15" customHeight="1">
      <c r="A914" s="56">
        <f>DATE(YEAR(A910),MONTH(A910)+2,1-1)</f>
        <v>46752</v>
      </c>
      <c r="B914" s="3" t="str">
        <f t="shared" si="44"/>
        <v>Interest</v>
      </c>
      <c r="C914" s="34">
        <f>(D910*$B$5/365*F911)+(D911*$B$5/365*F912)+(D912*$B$5/365*F913)+(D913*$B$5/365*F914)</f>
        <v>2948.066193972281</v>
      </c>
      <c r="D914" s="55">
        <f t="shared" si="42"/>
        <v>230052.54298130196</v>
      </c>
      <c r="F914" s="51">
        <f t="shared" si="43"/>
        <v>21</v>
      </c>
    </row>
    <row r="915" spans="1:6" ht="15" customHeight="1">
      <c r="A915" s="56">
        <f>DATE(YEAR(A911),MONTH(A911)+1,1)</f>
        <v>46753</v>
      </c>
      <c r="B915" s="3" t="str">
        <f t="shared" si="44"/>
        <v>Admin Fee</v>
      </c>
      <c r="C915" s="34">
        <f>$G$4</f>
        <v>40</v>
      </c>
      <c r="D915" s="55">
        <f t="shared" si="42"/>
        <v>230092.54298130196</v>
      </c>
      <c r="F915" s="51">
        <f t="shared" si="43"/>
        <v>1</v>
      </c>
    </row>
    <row r="916" spans="1:6" ht="15" customHeight="1">
      <c r="A916" s="56">
        <f>DATE(YEAR(A912),MONTH(A912)+1,1)</f>
        <v>46753</v>
      </c>
      <c r="B916" s="3" t="str">
        <f t="shared" si="44"/>
        <v>Insurance</v>
      </c>
      <c r="C916" s="34">
        <f>$G$3</f>
        <v>150</v>
      </c>
      <c r="D916" s="55">
        <f t="shared" si="42"/>
        <v>230242.54298130196</v>
      </c>
      <c r="F916" s="51">
        <f t="shared" si="43"/>
        <v>0</v>
      </c>
    </row>
    <row r="917" spans="1:7" ht="15" customHeight="1">
      <c r="A917" s="56">
        <f>DATE(YEAR(A913),MONTH(A913)+1,$D$4)</f>
        <v>46762</v>
      </c>
      <c r="B917" s="3" t="str">
        <f t="shared" si="44"/>
        <v>Debit Order / Payment</v>
      </c>
      <c r="C917" s="34">
        <f>-$B$6-C915-C916</f>
        <v>-13357.895825866375</v>
      </c>
      <c r="D917" s="55">
        <f t="shared" si="42"/>
        <v>216884.64715543558</v>
      </c>
      <c r="F917" s="51">
        <f t="shared" si="43"/>
        <v>9</v>
      </c>
      <c r="G917" s="3">
        <f>COUNTIF($B$9:B917,B917)</f>
        <v>227</v>
      </c>
    </row>
    <row r="918" spans="1:6" ht="15" customHeight="1">
      <c r="A918" s="56">
        <f>DATE(YEAR(A914),MONTH(A914)+2,1-1)</f>
        <v>46783</v>
      </c>
      <c r="B918" s="3" t="str">
        <f t="shared" si="44"/>
        <v>Interest</v>
      </c>
      <c r="C918" s="34">
        <f>(D914*$B$5/365*F915)+(D915*$B$5/365*F916)+(D916*$B$5/365*F917)+(D917*$B$5/365*F918)</f>
        <v>2817.868364415274</v>
      </c>
      <c r="D918" s="55">
        <f t="shared" si="42"/>
        <v>219702.51551985086</v>
      </c>
      <c r="F918" s="51">
        <f t="shared" si="43"/>
        <v>21</v>
      </c>
    </row>
    <row r="919" spans="1:6" ht="15" customHeight="1">
      <c r="A919" s="56">
        <f>DATE(YEAR(A915),MONTH(A915)+1,1)</f>
        <v>46784</v>
      </c>
      <c r="B919" s="3" t="str">
        <f t="shared" si="44"/>
        <v>Admin Fee</v>
      </c>
      <c r="C919" s="34">
        <f>$G$4</f>
        <v>40</v>
      </c>
      <c r="D919" s="55">
        <f t="shared" si="42"/>
        <v>219742.51551985086</v>
      </c>
      <c r="F919" s="51">
        <f t="shared" si="43"/>
        <v>1</v>
      </c>
    </row>
    <row r="920" spans="1:6" ht="15" customHeight="1">
      <c r="A920" s="56">
        <f>DATE(YEAR(A916),MONTH(A916)+1,1)</f>
        <v>46784</v>
      </c>
      <c r="B920" s="3" t="str">
        <f t="shared" si="44"/>
        <v>Insurance</v>
      </c>
      <c r="C920" s="34">
        <f>$G$3</f>
        <v>150</v>
      </c>
      <c r="D920" s="55">
        <f t="shared" si="42"/>
        <v>219892.51551985086</v>
      </c>
      <c r="F920" s="51">
        <f t="shared" si="43"/>
        <v>0</v>
      </c>
    </row>
    <row r="921" spans="1:7" ht="15" customHeight="1">
      <c r="A921" s="56">
        <f>DATE(YEAR(A917),MONTH(A917)+1,$D$4)</f>
        <v>46793</v>
      </c>
      <c r="B921" s="3" t="str">
        <f t="shared" si="44"/>
        <v>Debit Order / Payment</v>
      </c>
      <c r="C921" s="34">
        <f>-$B$6-C919-C920</f>
        <v>-13357.895825866375</v>
      </c>
      <c r="D921" s="55">
        <f t="shared" si="42"/>
        <v>206534.61969398448</v>
      </c>
      <c r="F921" s="51">
        <f t="shared" si="43"/>
        <v>9</v>
      </c>
      <c r="G921" s="3">
        <f>COUNTIF($B$9:B921,B921)</f>
        <v>228</v>
      </c>
    </row>
    <row r="922" spans="1:6" ht="15" customHeight="1">
      <c r="A922" s="56">
        <f>DATE(YEAR(A918),MONTH(A918)+2,1-1)</f>
        <v>46812</v>
      </c>
      <c r="B922" s="3" t="str">
        <f t="shared" si="44"/>
        <v>Interest</v>
      </c>
      <c r="C922" s="34">
        <f>(D918*$B$5/365*F919)+(D919*$B$5/365*F920)+(D920*$B$5/365*F921)+(D921*$B$5/365*F922)</f>
        <v>2516.2573682400875</v>
      </c>
      <c r="D922" s="55">
        <f t="shared" si="42"/>
        <v>209050.87706222458</v>
      </c>
      <c r="F922" s="51">
        <f t="shared" si="43"/>
        <v>19</v>
      </c>
    </row>
    <row r="923" spans="1:6" ht="15" customHeight="1">
      <c r="A923" s="56">
        <f>DATE(YEAR(A919),MONTH(A919)+1,1)</f>
        <v>46813</v>
      </c>
      <c r="B923" s="3" t="str">
        <f t="shared" si="44"/>
        <v>Admin Fee</v>
      </c>
      <c r="C923" s="34">
        <f>$G$4</f>
        <v>40</v>
      </c>
      <c r="D923" s="55">
        <f t="shared" si="42"/>
        <v>209090.87706222458</v>
      </c>
      <c r="F923" s="51">
        <f t="shared" si="43"/>
        <v>1</v>
      </c>
    </row>
    <row r="924" spans="1:6" ht="15" customHeight="1">
      <c r="A924" s="56">
        <f>DATE(YEAR(A920),MONTH(A920)+1,1)</f>
        <v>46813</v>
      </c>
      <c r="B924" s="3" t="str">
        <f t="shared" si="44"/>
        <v>Insurance</v>
      </c>
      <c r="C924" s="34">
        <f>$G$3</f>
        <v>150</v>
      </c>
      <c r="D924" s="55">
        <f t="shared" si="42"/>
        <v>209240.87706222458</v>
      </c>
      <c r="F924" s="51">
        <f t="shared" si="43"/>
        <v>0</v>
      </c>
    </row>
    <row r="925" spans="1:7" ht="15" customHeight="1">
      <c r="A925" s="56">
        <f>DATE(YEAR(A921),MONTH(A921)+1,$D$4)</f>
        <v>46822</v>
      </c>
      <c r="B925" s="3" t="str">
        <f t="shared" si="44"/>
        <v>Debit Order / Payment</v>
      </c>
      <c r="C925" s="34">
        <f>-$B$6-C923-C924</f>
        <v>-13357.895825866375</v>
      </c>
      <c r="D925" s="55">
        <f t="shared" si="42"/>
        <v>195882.9812363582</v>
      </c>
      <c r="F925" s="51">
        <f t="shared" si="43"/>
        <v>9</v>
      </c>
      <c r="G925" s="3">
        <f>COUNTIF($B$9:B925,B925)</f>
        <v>229</v>
      </c>
    </row>
    <row r="926" spans="1:6" ht="15" customHeight="1">
      <c r="A926" s="56">
        <f>DATE(YEAR(A922),MONTH(A922)+2,1-1)</f>
        <v>46843</v>
      </c>
      <c r="B926" s="3" t="str">
        <f t="shared" si="44"/>
        <v>Interest</v>
      </c>
      <c r="C926" s="34">
        <f>(D922*$B$5/365*F923)+(D923*$B$5/365*F924)+(D924*$B$5/365*F925)+(D925*$B$5/365*F926)</f>
        <v>2550.312894487302</v>
      </c>
      <c r="D926" s="55">
        <f t="shared" si="42"/>
        <v>198433.2941308455</v>
      </c>
      <c r="F926" s="51">
        <f t="shared" si="43"/>
        <v>21</v>
      </c>
    </row>
    <row r="927" spans="1:6" ht="15" customHeight="1">
      <c r="A927" s="56">
        <f>DATE(YEAR(A923),MONTH(A923)+1,1)</f>
        <v>46844</v>
      </c>
      <c r="B927" s="3" t="str">
        <f t="shared" si="44"/>
        <v>Admin Fee</v>
      </c>
      <c r="C927" s="34">
        <f>$G$4</f>
        <v>40</v>
      </c>
      <c r="D927" s="55">
        <f t="shared" si="42"/>
        <v>198473.2941308455</v>
      </c>
      <c r="F927" s="51">
        <f t="shared" si="43"/>
        <v>1</v>
      </c>
    </row>
    <row r="928" spans="1:6" ht="15" customHeight="1">
      <c r="A928" s="56">
        <f>DATE(YEAR(A924),MONTH(A924)+1,1)</f>
        <v>46844</v>
      </c>
      <c r="B928" s="3" t="str">
        <f t="shared" si="44"/>
        <v>Insurance</v>
      </c>
      <c r="C928" s="34">
        <f>$G$3</f>
        <v>150</v>
      </c>
      <c r="D928" s="55">
        <f t="shared" si="42"/>
        <v>198623.2941308455</v>
      </c>
      <c r="F928" s="51">
        <f t="shared" si="43"/>
        <v>0</v>
      </c>
    </row>
    <row r="929" spans="1:7" ht="15" customHeight="1">
      <c r="A929" s="56">
        <f>DATE(YEAR(A925),MONTH(A925)+1,$D$4)</f>
        <v>46853</v>
      </c>
      <c r="B929" s="3" t="str">
        <f t="shared" si="44"/>
        <v>Debit Order / Payment</v>
      </c>
      <c r="C929" s="34">
        <f>-$B$6-C927-C928</f>
        <v>-13357.895825866375</v>
      </c>
      <c r="D929" s="55">
        <f t="shared" si="42"/>
        <v>185265.3983049791</v>
      </c>
      <c r="F929" s="51">
        <f t="shared" si="43"/>
        <v>9</v>
      </c>
      <c r="G929" s="3">
        <f>COUNTIF($B$9:B929,B929)</f>
        <v>230</v>
      </c>
    </row>
    <row r="930" spans="1:6" ht="15" customHeight="1">
      <c r="A930" s="56">
        <f>DATE(YEAR(A926),MONTH(A926)+2,1-1)</f>
        <v>46873</v>
      </c>
      <c r="B930" s="3" t="str">
        <f t="shared" si="44"/>
        <v>Interest</v>
      </c>
      <c r="C930" s="34">
        <f>(D926*$B$5/365*F927)+(D927*$B$5/365*F928)+(D928*$B$5/365*F929)+(D929*$B$5/365*F930)</f>
        <v>2338.911331811522</v>
      </c>
      <c r="D930" s="55">
        <f t="shared" si="42"/>
        <v>187604.30963679063</v>
      </c>
      <c r="F930" s="51">
        <f t="shared" si="43"/>
        <v>20</v>
      </c>
    </row>
    <row r="931" spans="1:6" ht="15" customHeight="1">
      <c r="A931" s="56">
        <f>DATE(YEAR(A927),MONTH(A927)+1,1)</f>
        <v>46874</v>
      </c>
      <c r="B931" s="3" t="str">
        <f t="shared" si="44"/>
        <v>Admin Fee</v>
      </c>
      <c r="C931" s="34">
        <f>$G$4</f>
        <v>40</v>
      </c>
      <c r="D931" s="55">
        <f t="shared" si="42"/>
        <v>187644.30963679063</v>
      </c>
      <c r="F931" s="51">
        <f t="shared" si="43"/>
        <v>1</v>
      </c>
    </row>
    <row r="932" spans="1:6" ht="15" customHeight="1">
      <c r="A932" s="56">
        <f>DATE(YEAR(A928),MONTH(A928)+1,1)</f>
        <v>46874</v>
      </c>
      <c r="B932" s="3" t="str">
        <f t="shared" si="44"/>
        <v>Insurance</v>
      </c>
      <c r="C932" s="34">
        <f>$G$3</f>
        <v>150</v>
      </c>
      <c r="D932" s="55">
        <f t="shared" si="42"/>
        <v>187794.30963679063</v>
      </c>
      <c r="F932" s="51">
        <f t="shared" si="43"/>
        <v>0</v>
      </c>
    </row>
    <row r="933" spans="1:7" ht="15" customHeight="1">
      <c r="A933" s="56">
        <f>DATE(YEAR(A929),MONTH(A929)+1,$D$4)</f>
        <v>46883</v>
      </c>
      <c r="B933" s="3" t="str">
        <f t="shared" si="44"/>
        <v>Debit Order / Payment</v>
      </c>
      <c r="C933" s="34">
        <f>-$B$6-C931-C932</f>
        <v>-13357.895825866375</v>
      </c>
      <c r="D933" s="55">
        <f t="shared" si="42"/>
        <v>174436.41381092425</v>
      </c>
      <c r="F933" s="51">
        <f t="shared" si="43"/>
        <v>9</v>
      </c>
      <c r="G933" s="3">
        <f>COUNTIF($B$9:B933,B933)</f>
        <v>231</v>
      </c>
    </row>
    <row r="934" spans="1:6" ht="15" customHeight="1">
      <c r="A934" s="56">
        <f>DATE(YEAR(A930),MONTH(A930)+2,1-1)</f>
        <v>46904</v>
      </c>
      <c r="B934" s="3" t="str">
        <f t="shared" si="44"/>
        <v>Interest</v>
      </c>
      <c r="C934" s="34">
        <f>(D930*$B$5/365*F931)+(D931*$B$5/365*F932)+(D932*$B$5/365*F933)+(D933*$B$5/365*F934)</f>
        <v>2277.0895012591704</v>
      </c>
      <c r="D934" s="55">
        <f t="shared" si="42"/>
        <v>176713.50331218343</v>
      </c>
      <c r="F934" s="51">
        <f t="shared" si="43"/>
        <v>21</v>
      </c>
    </row>
    <row r="935" spans="1:6" ht="15" customHeight="1">
      <c r="A935" s="56">
        <f>DATE(YEAR(A931),MONTH(A931)+1,1)</f>
        <v>46905</v>
      </c>
      <c r="B935" s="3" t="str">
        <f t="shared" si="44"/>
        <v>Admin Fee</v>
      </c>
      <c r="C935" s="34">
        <f>$G$4</f>
        <v>40</v>
      </c>
      <c r="D935" s="55">
        <f t="shared" si="42"/>
        <v>176753.50331218343</v>
      </c>
      <c r="F935" s="51">
        <f t="shared" si="43"/>
        <v>1</v>
      </c>
    </row>
    <row r="936" spans="1:6" ht="15" customHeight="1">
      <c r="A936" s="56">
        <f>DATE(YEAR(A932),MONTH(A932)+1,1)</f>
        <v>46905</v>
      </c>
      <c r="B936" s="3" t="str">
        <f t="shared" si="44"/>
        <v>Insurance</v>
      </c>
      <c r="C936" s="34">
        <f>$G$3</f>
        <v>150</v>
      </c>
      <c r="D936" s="55">
        <f t="shared" si="42"/>
        <v>176903.50331218343</v>
      </c>
      <c r="F936" s="51">
        <f t="shared" si="43"/>
        <v>0</v>
      </c>
    </row>
    <row r="937" spans="1:7" ht="15" customHeight="1">
      <c r="A937" s="56">
        <f>DATE(YEAR(A933),MONTH(A933)+1,$D$4)</f>
        <v>46914</v>
      </c>
      <c r="B937" s="3" t="str">
        <f t="shared" si="44"/>
        <v>Debit Order / Payment</v>
      </c>
      <c r="C937" s="34">
        <f>-$B$6-C935-C936</f>
        <v>-13357.895825866375</v>
      </c>
      <c r="D937" s="55">
        <f t="shared" si="42"/>
        <v>163545.60748631705</v>
      </c>
      <c r="F937" s="51">
        <f t="shared" si="43"/>
        <v>9</v>
      </c>
      <c r="G937" s="3">
        <f>COUNTIF($B$9:B937,B937)</f>
        <v>232</v>
      </c>
    </row>
    <row r="938" spans="1:6" ht="15" customHeight="1">
      <c r="A938" s="56">
        <f>DATE(YEAR(A934),MONTH(A934)+2,1-1)</f>
        <v>46934</v>
      </c>
      <c r="B938" s="3" t="str">
        <f t="shared" si="44"/>
        <v>Interest</v>
      </c>
      <c r="C938" s="34">
        <f>(D934*$B$5/365*F935)+(D935*$B$5/365*F936)+(D936*$B$5/365*F937)+(D937*$B$5/365*F938)</f>
        <v>2071.133088841716</v>
      </c>
      <c r="D938" s="55">
        <f t="shared" si="42"/>
        <v>165616.74057515876</v>
      </c>
      <c r="F938" s="51">
        <f t="shared" si="43"/>
        <v>20</v>
      </c>
    </row>
    <row r="939" spans="1:6" ht="15" customHeight="1">
      <c r="A939" s="56">
        <f>DATE(YEAR(A935),MONTH(A935)+1,1)</f>
        <v>46935</v>
      </c>
      <c r="B939" s="3" t="str">
        <f t="shared" si="44"/>
        <v>Admin Fee</v>
      </c>
      <c r="C939" s="34">
        <f>$G$4</f>
        <v>40</v>
      </c>
      <c r="D939" s="55">
        <f t="shared" si="42"/>
        <v>165656.74057515876</v>
      </c>
      <c r="F939" s="51">
        <f t="shared" si="43"/>
        <v>1</v>
      </c>
    </row>
    <row r="940" spans="1:6" ht="15" customHeight="1">
      <c r="A940" s="56">
        <f>DATE(YEAR(A936),MONTH(A936)+1,1)</f>
        <v>46935</v>
      </c>
      <c r="B940" s="3" t="str">
        <f t="shared" si="44"/>
        <v>Insurance</v>
      </c>
      <c r="C940" s="34">
        <f>$G$3</f>
        <v>150</v>
      </c>
      <c r="D940" s="55">
        <f t="shared" si="42"/>
        <v>165806.74057515876</v>
      </c>
      <c r="F940" s="51">
        <f t="shared" si="43"/>
        <v>0</v>
      </c>
    </row>
    <row r="941" spans="1:7" ht="15" customHeight="1">
      <c r="A941" s="56">
        <f>DATE(YEAR(A937),MONTH(A937)+1,$D$4)</f>
        <v>46944</v>
      </c>
      <c r="B941" s="3" t="str">
        <f t="shared" si="44"/>
        <v>Debit Order / Payment</v>
      </c>
      <c r="C941" s="34">
        <f>-$B$6-C939-C940</f>
        <v>-13357.895825866375</v>
      </c>
      <c r="D941" s="55">
        <f t="shared" si="42"/>
        <v>152448.8447492924</v>
      </c>
      <c r="F941" s="51">
        <f t="shared" si="43"/>
        <v>9</v>
      </c>
      <c r="G941" s="3">
        <f>COUNTIF($B$9:B941,B941)</f>
        <v>233</v>
      </c>
    </row>
    <row r="942" spans="1:6" ht="15" customHeight="1">
      <c r="A942" s="56">
        <f>DATE(YEAR(A938),MONTH(A938)+2,1-1)</f>
        <v>46965</v>
      </c>
      <c r="B942" s="3" t="str">
        <f t="shared" si="44"/>
        <v>Interest</v>
      </c>
      <c r="C942" s="34">
        <f>(D938*$B$5/365*F939)+(D939*$B$5/365*F940)+(D940*$B$5/365*F941)+(D941*$B$5/365*F942)</f>
        <v>1996.9738954055047</v>
      </c>
      <c r="D942" s="55">
        <f t="shared" si="42"/>
        <v>154445.8186446979</v>
      </c>
      <c r="F942" s="51">
        <f t="shared" si="43"/>
        <v>21</v>
      </c>
    </row>
    <row r="943" spans="1:6" ht="15" customHeight="1">
      <c r="A943" s="56">
        <f>DATE(YEAR(A939),MONTH(A939)+1,1)</f>
        <v>46966</v>
      </c>
      <c r="B943" s="3" t="str">
        <f t="shared" si="44"/>
        <v>Admin Fee</v>
      </c>
      <c r="C943" s="34">
        <f>$G$4</f>
        <v>40</v>
      </c>
      <c r="D943" s="55">
        <f t="shared" si="42"/>
        <v>154485.8186446979</v>
      </c>
      <c r="F943" s="51">
        <f t="shared" si="43"/>
        <v>1</v>
      </c>
    </row>
    <row r="944" spans="1:6" ht="15" customHeight="1">
      <c r="A944" s="56">
        <f>DATE(YEAR(A940),MONTH(A940)+1,1)</f>
        <v>46966</v>
      </c>
      <c r="B944" s="3" t="str">
        <f t="shared" si="44"/>
        <v>Insurance</v>
      </c>
      <c r="C944" s="34">
        <f>$G$3</f>
        <v>150</v>
      </c>
      <c r="D944" s="55">
        <f t="shared" si="42"/>
        <v>154635.8186446979</v>
      </c>
      <c r="F944" s="51">
        <f t="shared" si="43"/>
        <v>0</v>
      </c>
    </row>
    <row r="945" spans="1:7" ht="15" customHeight="1">
      <c r="A945" s="56">
        <f>DATE(YEAR(A941),MONTH(A941)+1,$D$4)</f>
        <v>46975</v>
      </c>
      <c r="B945" s="3" t="str">
        <f t="shared" si="44"/>
        <v>Debit Order / Payment</v>
      </c>
      <c r="C945" s="34">
        <f>-$B$6-C943-C944</f>
        <v>-13357.895825866375</v>
      </c>
      <c r="D945" s="55">
        <f t="shared" si="42"/>
        <v>141277.92281883152</v>
      </c>
      <c r="F945" s="51">
        <f t="shared" si="43"/>
        <v>9</v>
      </c>
      <c r="G945" s="3">
        <f>COUNTIF($B$9:B945,B945)</f>
        <v>234</v>
      </c>
    </row>
    <row r="946" spans="1:6" ht="15" customHeight="1">
      <c r="A946" s="56">
        <f>DATE(YEAR(A942),MONTH(A942)+2,1-1)</f>
        <v>46996</v>
      </c>
      <c r="B946" s="3" t="str">
        <f t="shared" si="44"/>
        <v>Interest</v>
      </c>
      <c r="C946" s="34">
        <f>(D942*$B$5/365*F943)+(D943*$B$5/365*F944)+(D944*$B$5/365*F945)+(D945*$B$5/365*F946)</f>
        <v>1854.6594105379893</v>
      </c>
      <c r="D946" s="55">
        <f t="shared" si="42"/>
        <v>143132.5822293695</v>
      </c>
      <c r="F946" s="51">
        <f t="shared" si="43"/>
        <v>21</v>
      </c>
    </row>
    <row r="947" spans="1:6" ht="15" customHeight="1">
      <c r="A947" s="56">
        <f>DATE(YEAR(A943),MONTH(A943)+1,1)</f>
        <v>46997</v>
      </c>
      <c r="B947" s="3" t="str">
        <f t="shared" si="44"/>
        <v>Admin Fee</v>
      </c>
      <c r="C947" s="34">
        <f>$G$4</f>
        <v>40</v>
      </c>
      <c r="D947" s="55">
        <f t="shared" si="42"/>
        <v>143172.5822293695</v>
      </c>
      <c r="F947" s="51">
        <f t="shared" si="43"/>
        <v>1</v>
      </c>
    </row>
    <row r="948" spans="1:6" ht="15" customHeight="1">
      <c r="A948" s="56">
        <f>DATE(YEAR(A944),MONTH(A944)+1,1)</f>
        <v>46997</v>
      </c>
      <c r="B948" s="3" t="str">
        <f t="shared" si="44"/>
        <v>Insurance</v>
      </c>
      <c r="C948" s="34">
        <f>$G$3</f>
        <v>150</v>
      </c>
      <c r="D948" s="55">
        <f t="shared" si="42"/>
        <v>143322.5822293695</v>
      </c>
      <c r="F948" s="51">
        <f t="shared" si="43"/>
        <v>0</v>
      </c>
    </row>
    <row r="949" spans="1:7" ht="15" customHeight="1">
      <c r="A949" s="56">
        <f>DATE(YEAR(A945),MONTH(A945)+1,$D$4)</f>
        <v>47006</v>
      </c>
      <c r="B949" s="3" t="str">
        <f t="shared" si="44"/>
        <v>Debit Order / Payment</v>
      </c>
      <c r="C949" s="34">
        <f>-$B$6-C947-C948</f>
        <v>-13357.895825866375</v>
      </c>
      <c r="D949" s="55">
        <f t="shared" si="42"/>
        <v>129964.68640350312</v>
      </c>
      <c r="F949" s="51">
        <f t="shared" si="43"/>
        <v>9</v>
      </c>
      <c r="G949" s="3">
        <f>COUNTIF($B$9:B949,B949)</f>
        <v>235</v>
      </c>
    </row>
    <row r="950" spans="1:6" ht="15" customHeight="1">
      <c r="A950" s="56">
        <f>DATE(YEAR(A946),MONTH(A946)+2,1-1)</f>
        <v>47026</v>
      </c>
      <c r="B950" s="3" t="str">
        <f t="shared" si="44"/>
        <v>Interest</v>
      </c>
      <c r="C950" s="34">
        <f>(D946*$B$5/365*F947)+(D947*$B$5/365*F948)+(D948*$B$5/365*F949)+(D949*$B$5/365*F950)</f>
        <v>1657.1217330262016</v>
      </c>
      <c r="D950" s="55">
        <f t="shared" si="42"/>
        <v>131621.80813652932</v>
      </c>
      <c r="F950" s="51">
        <f t="shared" si="43"/>
        <v>20</v>
      </c>
    </row>
    <row r="951" spans="1:6" ht="15" customHeight="1">
      <c r="A951" s="56">
        <f>DATE(YEAR(A947),MONTH(A947)+1,1)</f>
        <v>47027</v>
      </c>
      <c r="B951" s="3" t="str">
        <f t="shared" si="44"/>
        <v>Admin Fee</v>
      </c>
      <c r="C951" s="34">
        <f>$G$4</f>
        <v>40</v>
      </c>
      <c r="D951" s="55">
        <f t="shared" si="42"/>
        <v>131661.80813652932</v>
      </c>
      <c r="F951" s="51">
        <f t="shared" si="43"/>
        <v>1</v>
      </c>
    </row>
    <row r="952" spans="1:6" ht="15" customHeight="1">
      <c r="A952" s="56">
        <f>DATE(YEAR(A948),MONTH(A948)+1,1)</f>
        <v>47027</v>
      </c>
      <c r="B952" s="3" t="str">
        <f t="shared" si="44"/>
        <v>Insurance</v>
      </c>
      <c r="C952" s="34">
        <f>$G$3</f>
        <v>150</v>
      </c>
      <c r="D952" s="55">
        <f t="shared" si="42"/>
        <v>131811.80813652932</v>
      </c>
      <c r="F952" s="51">
        <f t="shared" si="43"/>
        <v>0</v>
      </c>
    </row>
    <row r="953" spans="1:7" ht="15" customHeight="1">
      <c r="A953" s="56">
        <f>DATE(YEAR(A949),MONTH(A949)+1,$D$4)</f>
        <v>47036</v>
      </c>
      <c r="B953" s="3" t="str">
        <f t="shared" si="44"/>
        <v>Debit Order / Payment</v>
      </c>
      <c r="C953" s="34">
        <f>-$B$6-C951-C952</f>
        <v>-13357.895825866375</v>
      </c>
      <c r="D953" s="55">
        <f t="shared" si="42"/>
        <v>118453.91231066294</v>
      </c>
      <c r="F953" s="51">
        <f t="shared" si="43"/>
        <v>9</v>
      </c>
      <c r="G953" s="3">
        <f>COUNTIF($B$9:B953,B953)</f>
        <v>236</v>
      </c>
    </row>
    <row r="954" spans="1:6" ht="15" customHeight="1">
      <c r="A954" s="56">
        <f>DATE(YEAR(A950),MONTH(A950)+2,1-1)</f>
        <v>47057</v>
      </c>
      <c r="B954" s="3" t="str">
        <f t="shared" si="44"/>
        <v>Interest</v>
      </c>
      <c r="C954" s="34">
        <f>(D950*$B$5/365*F951)+(D951*$B$5/365*F952)+(D952*$B$5/365*F953)+(D953*$B$5/365*F954)</f>
        <v>1563.8877698174854</v>
      </c>
      <c r="D954" s="55">
        <f t="shared" si="42"/>
        <v>120017.80008048043</v>
      </c>
      <c r="F954" s="51">
        <f t="shared" si="43"/>
        <v>21</v>
      </c>
    </row>
    <row r="955" spans="1:6" ht="15" customHeight="1">
      <c r="A955" s="56">
        <f>DATE(YEAR(A951),MONTH(A951)+1,1)</f>
        <v>47058</v>
      </c>
      <c r="B955" s="3" t="str">
        <f t="shared" si="44"/>
        <v>Admin Fee</v>
      </c>
      <c r="C955" s="34">
        <f>$G$4</f>
        <v>40</v>
      </c>
      <c r="D955" s="55">
        <f t="shared" si="42"/>
        <v>120057.80008048043</v>
      </c>
      <c r="F955" s="51">
        <f t="shared" si="43"/>
        <v>1</v>
      </c>
    </row>
    <row r="956" spans="1:6" ht="15" customHeight="1">
      <c r="A956" s="56">
        <f>DATE(YEAR(A952),MONTH(A952)+1,1)</f>
        <v>47058</v>
      </c>
      <c r="B956" s="3" t="str">
        <f t="shared" si="44"/>
        <v>Insurance</v>
      </c>
      <c r="C956" s="34">
        <f>$G$3</f>
        <v>150</v>
      </c>
      <c r="D956" s="55">
        <f t="shared" si="42"/>
        <v>120207.80008048043</v>
      </c>
      <c r="F956" s="51">
        <f t="shared" si="43"/>
        <v>0</v>
      </c>
    </row>
    <row r="957" spans="1:7" ht="15" customHeight="1">
      <c r="A957" s="56">
        <f>DATE(YEAR(A953),MONTH(A953)+1,$D$4)</f>
        <v>47067</v>
      </c>
      <c r="B957" s="3" t="str">
        <f t="shared" si="44"/>
        <v>Debit Order / Payment</v>
      </c>
      <c r="C957" s="34">
        <f>-$B$6-C955-C956</f>
        <v>-13357.895825866375</v>
      </c>
      <c r="D957" s="55">
        <f t="shared" si="42"/>
        <v>106849.90425461406</v>
      </c>
      <c r="F957" s="51">
        <f t="shared" si="43"/>
        <v>9</v>
      </c>
      <c r="G957" s="3">
        <f>COUNTIF($B$9:B957,B957)</f>
        <v>237</v>
      </c>
    </row>
    <row r="958" spans="1:6" ht="15" customHeight="1">
      <c r="A958" s="56">
        <f>DATE(YEAR(A954),MONTH(A954)+2,1-1)</f>
        <v>47087</v>
      </c>
      <c r="B958" s="3" t="str">
        <f t="shared" si="44"/>
        <v>Interest</v>
      </c>
      <c r="C958" s="34">
        <f>(D954*$B$5/365*F955)+(D955*$B$5/365*F956)+(D956*$B$5/365*F957)+(D957*$B$5/365*F958)</f>
        <v>1372.1449668070213</v>
      </c>
      <c r="D958" s="55">
        <f t="shared" si="42"/>
        <v>108222.04922142108</v>
      </c>
      <c r="F958" s="51">
        <f t="shared" si="43"/>
        <v>20</v>
      </c>
    </row>
    <row r="959" spans="1:6" ht="15" customHeight="1">
      <c r="A959" s="56">
        <f>DATE(YEAR(A955),MONTH(A955)+1,1)</f>
        <v>47088</v>
      </c>
      <c r="B959" s="3" t="str">
        <f t="shared" si="44"/>
        <v>Admin Fee</v>
      </c>
      <c r="C959" s="34">
        <f>$G$4</f>
        <v>40</v>
      </c>
      <c r="D959" s="55">
        <f t="shared" si="42"/>
        <v>108262.04922142108</v>
      </c>
      <c r="F959" s="51">
        <f t="shared" si="43"/>
        <v>1</v>
      </c>
    </row>
    <row r="960" spans="1:6" ht="15" customHeight="1">
      <c r="A960" s="56">
        <f>DATE(YEAR(A956),MONTH(A956)+1,1)</f>
        <v>47088</v>
      </c>
      <c r="B960" s="3" t="str">
        <f t="shared" si="44"/>
        <v>Insurance</v>
      </c>
      <c r="C960" s="34">
        <f>$G$3</f>
        <v>150</v>
      </c>
      <c r="D960" s="55">
        <f t="shared" si="42"/>
        <v>108412.04922142108</v>
      </c>
      <c r="F960" s="51">
        <f t="shared" si="43"/>
        <v>0</v>
      </c>
    </row>
    <row r="961" spans="1:7" ht="15" customHeight="1">
      <c r="A961" s="56">
        <f>DATE(YEAR(A957),MONTH(A957)+1,$D$4)</f>
        <v>47097</v>
      </c>
      <c r="B961" s="3" t="str">
        <f t="shared" si="44"/>
        <v>Debit Order / Payment</v>
      </c>
      <c r="C961" s="34">
        <f>-$B$6-C959-C960</f>
        <v>-13357.895825866375</v>
      </c>
      <c r="D961" s="55">
        <f t="shared" si="42"/>
        <v>95054.1533955547</v>
      </c>
      <c r="F961" s="51">
        <f t="shared" si="43"/>
        <v>9</v>
      </c>
      <c r="G961" s="3">
        <f>COUNTIF($B$9:B961,B961)</f>
        <v>238</v>
      </c>
    </row>
    <row r="962" spans="1:6" ht="15" customHeight="1">
      <c r="A962" s="56">
        <f>DATE(YEAR(A958),MONTH(A958)+2,1-1)</f>
        <v>47118</v>
      </c>
      <c r="B962" s="3" t="str">
        <f t="shared" si="44"/>
        <v>Interest</v>
      </c>
      <c r="C962" s="34">
        <f>(D958*$B$5/365*F959)+(D959*$B$5/365*F960)+(D960*$B$5/365*F961)+(D961*$B$5/365*F962)</f>
        <v>1265.7812521318601</v>
      </c>
      <c r="D962" s="55">
        <f t="shared" si="42"/>
        <v>96319.93464768656</v>
      </c>
      <c r="F962" s="51">
        <f t="shared" si="43"/>
        <v>21</v>
      </c>
    </row>
    <row r="963" spans="1:6" ht="15" customHeight="1">
      <c r="A963" s="56">
        <f>DATE(YEAR(A959),MONTH(A959)+1,1)</f>
        <v>47119</v>
      </c>
      <c r="B963" s="3" t="str">
        <f t="shared" si="44"/>
        <v>Admin Fee</v>
      </c>
      <c r="C963" s="34">
        <f>$G$4</f>
        <v>40</v>
      </c>
      <c r="D963" s="55">
        <f t="shared" si="42"/>
        <v>96359.93464768656</v>
      </c>
      <c r="F963" s="51">
        <f t="shared" si="43"/>
        <v>1</v>
      </c>
    </row>
    <row r="964" spans="1:6" ht="15" customHeight="1">
      <c r="A964" s="56">
        <f>DATE(YEAR(A960),MONTH(A960)+1,1)</f>
        <v>47119</v>
      </c>
      <c r="B964" s="3" t="str">
        <f t="shared" si="44"/>
        <v>Insurance</v>
      </c>
      <c r="C964" s="34">
        <f>$G$3</f>
        <v>150</v>
      </c>
      <c r="D964" s="55">
        <f t="shared" si="42"/>
        <v>96509.93464768656</v>
      </c>
      <c r="F964" s="51">
        <f t="shared" si="43"/>
        <v>0</v>
      </c>
    </row>
    <row r="965" spans="1:7" ht="15" customHeight="1">
      <c r="A965" s="56">
        <f>DATE(YEAR(A961),MONTH(A961)+1,$D$4)</f>
        <v>47128</v>
      </c>
      <c r="B965" s="3" t="str">
        <f t="shared" si="44"/>
        <v>Debit Order / Payment</v>
      </c>
      <c r="C965" s="34">
        <f>-$B$6-C963-C964</f>
        <v>-13357.895825866375</v>
      </c>
      <c r="D965" s="55">
        <f t="shared" si="42"/>
        <v>83152.03882182018</v>
      </c>
      <c r="F965" s="51">
        <f t="shared" si="43"/>
        <v>9</v>
      </c>
      <c r="G965" s="3">
        <f>COUNTIF($B$9:B965,B965)</f>
        <v>239</v>
      </c>
    </row>
    <row r="966" spans="1:6" ht="15" customHeight="1">
      <c r="A966" s="56">
        <f>DATE(YEAR(A962),MONTH(A962)+2,1-1)</f>
        <v>47149</v>
      </c>
      <c r="B966" s="3" t="str">
        <f t="shared" si="44"/>
        <v>Interest</v>
      </c>
      <c r="C966" s="34">
        <f>(D962*$B$5/365*F963)+(D963*$B$5/365*F964)+(D964*$B$5/365*F965)+(D965*$B$5/365*F966)</f>
        <v>1114.15157331579</v>
      </c>
      <c r="D966" s="55">
        <f t="shared" si="42"/>
        <v>84266.19039513597</v>
      </c>
      <c r="F966" s="51">
        <f t="shared" si="43"/>
        <v>21</v>
      </c>
    </row>
    <row r="967" spans="1:6" ht="15" customHeight="1">
      <c r="A967" s="56">
        <f>DATE(YEAR(A963),MONTH(A963)+1,1)</f>
        <v>47150</v>
      </c>
      <c r="B967" s="3" t="str">
        <f t="shared" si="44"/>
        <v>Admin Fee</v>
      </c>
      <c r="C967" s="34">
        <f>$G$4</f>
        <v>40</v>
      </c>
      <c r="D967" s="55">
        <f t="shared" si="42"/>
        <v>84306.19039513597</v>
      </c>
      <c r="F967" s="51">
        <f t="shared" si="43"/>
        <v>1</v>
      </c>
    </row>
    <row r="968" spans="1:6" ht="15" customHeight="1">
      <c r="A968" s="56">
        <f>DATE(YEAR(A964),MONTH(A964)+1,1)</f>
        <v>47150</v>
      </c>
      <c r="B968" s="3" t="str">
        <f t="shared" si="44"/>
        <v>Insurance</v>
      </c>
      <c r="C968" s="34">
        <f>$G$3</f>
        <v>150</v>
      </c>
      <c r="D968" s="55">
        <f t="shared" si="42"/>
        <v>84456.19039513597</v>
      </c>
      <c r="F968" s="51">
        <f t="shared" si="43"/>
        <v>0</v>
      </c>
    </row>
    <row r="969" spans="1:7" ht="15" customHeight="1">
      <c r="A969" s="56">
        <f>DATE(YEAR(A965),MONTH(A965)+1,$D$4)</f>
        <v>47159</v>
      </c>
      <c r="B969" s="3" t="str">
        <f t="shared" si="44"/>
        <v>Debit Order / Payment</v>
      </c>
      <c r="C969" s="34">
        <f>-$B$6-C967-C968</f>
        <v>-13357.895825866375</v>
      </c>
      <c r="D969" s="55">
        <f t="shared" si="42"/>
        <v>71098.2945692696</v>
      </c>
      <c r="F969" s="51">
        <f t="shared" si="43"/>
        <v>9</v>
      </c>
      <c r="G969" s="3">
        <f>COUNTIF($B$9:B969,B969)</f>
        <v>240</v>
      </c>
    </row>
    <row r="972" ht="15" customHeight="1">
      <c r="C972" s="3"/>
    </row>
    <row r="973" ht="15" customHeight="1">
      <c r="C973" s="3"/>
    </row>
    <row r="974" ht="15" customHeight="1">
      <c r="C974" s="3"/>
    </row>
    <row r="975" ht="15" customHeight="1">
      <c r="C975" s="3"/>
    </row>
    <row r="976" ht="15" customHeight="1">
      <c r="C976" s="3"/>
    </row>
  </sheetData>
  <sheetProtection password="8FD9" sheet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69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8" sqref="A8"/>
    </sheetView>
  </sheetViews>
  <sheetFormatPr defaultColWidth="9.140625" defaultRowHeight="15" customHeight="1"/>
  <cols>
    <col min="1" max="1" width="17.28125" style="40" customWidth="1"/>
    <col min="2" max="2" width="20.421875" style="3" bestFit="1" customWidth="1"/>
    <col min="3" max="4" width="15.7109375" style="34" customWidth="1"/>
    <col min="5" max="5" width="5.7109375" style="3" customWidth="1"/>
    <col min="6" max="6" width="17.28125" style="34" bestFit="1" customWidth="1"/>
    <col min="7" max="7" width="15.7109375" style="35" customWidth="1"/>
    <col min="8" max="11" width="15.7109375" style="3" customWidth="1"/>
    <col min="12" max="16384" width="9.140625" style="3" customWidth="1"/>
  </cols>
  <sheetData>
    <row r="1" ht="18">
      <c r="A1" s="33" t="s">
        <v>41</v>
      </c>
    </row>
    <row r="3" spans="1:7" ht="15" customHeight="1">
      <c r="A3" s="37" t="s">
        <v>2</v>
      </c>
      <c r="B3" s="44">
        <f>bond!B3</f>
        <v>1000000</v>
      </c>
      <c r="C3" s="37" t="s">
        <v>4</v>
      </c>
      <c r="D3" s="43">
        <f>bond!D3</f>
        <v>39845</v>
      </c>
      <c r="F3" s="40" t="s">
        <v>0</v>
      </c>
      <c r="G3" s="44">
        <f>bond!G3</f>
        <v>150</v>
      </c>
    </row>
    <row r="4" spans="1:7" ht="15" customHeight="1">
      <c r="A4" s="37" t="s">
        <v>5</v>
      </c>
      <c r="B4" s="44">
        <f>bond!B4</f>
        <v>20</v>
      </c>
      <c r="C4" s="37" t="s">
        <v>7</v>
      </c>
      <c r="D4" s="41">
        <f>bond!D4</f>
        <v>1</v>
      </c>
      <c r="F4" s="40" t="s">
        <v>3</v>
      </c>
      <c r="G4" s="44">
        <f>bond!G4</f>
        <v>40</v>
      </c>
    </row>
    <row r="5" spans="1:4" ht="15" customHeight="1">
      <c r="A5" s="37" t="s">
        <v>1</v>
      </c>
      <c r="B5" s="61">
        <f>bond!B5</f>
        <v>0.15</v>
      </c>
      <c r="C5" s="3" t="s">
        <v>6</v>
      </c>
      <c r="D5" s="43">
        <f>DATE(YEAR(D3),MONTH(D3)+(B4*12),DAY(D4))</f>
        <v>47150</v>
      </c>
    </row>
    <row r="6" spans="1:2" ht="15" customHeight="1">
      <c r="A6" s="37" t="s">
        <v>8</v>
      </c>
      <c r="B6" s="44">
        <f>PMT($B$5/12,$B$4*12,-$B$3,0,0)</f>
        <v>13167.895825866375</v>
      </c>
    </row>
    <row r="8" spans="1:6" s="4" customFormat="1" ht="15.75">
      <c r="A8" s="46" t="s">
        <v>9</v>
      </c>
      <c r="B8" s="4" t="s">
        <v>10</v>
      </c>
      <c r="C8" s="47" t="s">
        <v>11</v>
      </c>
      <c r="D8" s="47" t="s">
        <v>12</v>
      </c>
      <c r="F8" s="48" t="s">
        <v>14</v>
      </c>
    </row>
    <row r="9" spans="1:4" s="62" customFormat="1" ht="15" customHeight="1">
      <c r="A9" s="50">
        <f>D3</f>
        <v>39845</v>
      </c>
      <c r="B9" s="11" t="s">
        <v>15</v>
      </c>
      <c r="C9" s="51">
        <f>B3</f>
        <v>1000000</v>
      </c>
      <c r="D9" s="51">
        <f>C9</f>
        <v>1000000</v>
      </c>
    </row>
    <row r="10" spans="1:4" s="62" customFormat="1" ht="15" customHeight="1">
      <c r="A10" s="53">
        <f>DATE(YEAR($D$3),MONTH($D$3)+1,1-1)</f>
        <v>39872</v>
      </c>
      <c r="B10" s="11" t="s">
        <v>16</v>
      </c>
      <c r="C10" s="34">
        <f>D9*$B$5/12</f>
        <v>12500</v>
      </c>
      <c r="D10" s="34">
        <f aca="true" t="shared" si="0" ref="D10:D73">D9+C10</f>
        <v>1012500</v>
      </c>
    </row>
    <row r="11" spans="1:7" ht="15" customHeight="1">
      <c r="A11" s="56">
        <f>DATE(YEAR($D$3),MONTH($D$3)+1,1)</f>
        <v>39873</v>
      </c>
      <c r="B11" s="3" t="s">
        <v>3</v>
      </c>
      <c r="C11" s="34">
        <f>$G$4</f>
        <v>40</v>
      </c>
      <c r="D11" s="34">
        <f t="shared" si="0"/>
        <v>1012540</v>
      </c>
      <c r="F11" s="3"/>
      <c r="G11" s="3"/>
    </row>
    <row r="12" spans="1:7" ht="15" customHeight="1">
      <c r="A12" s="56">
        <f>DATE(YEAR($D$3),MONTH($D$3)+1,1)</f>
        <v>39873</v>
      </c>
      <c r="B12" s="3" t="s">
        <v>0</v>
      </c>
      <c r="C12" s="34">
        <f>$G$3</f>
        <v>150</v>
      </c>
      <c r="D12" s="34">
        <f t="shared" si="0"/>
        <v>1012690</v>
      </c>
      <c r="F12" s="3"/>
      <c r="G12" s="3"/>
    </row>
    <row r="13" spans="1:7" ht="15" customHeight="1">
      <c r="A13" s="56">
        <f>DATE(YEAR($D$3),MONTH($D$3)+1,$D$4)</f>
        <v>39873</v>
      </c>
      <c r="B13" s="3" t="s">
        <v>17</v>
      </c>
      <c r="C13" s="34">
        <f>-$B$6-C11-C12</f>
        <v>-13357.895825866375</v>
      </c>
      <c r="D13" s="34">
        <f t="shared" si="0"/>
        <v>999332.1041741336</v>
      </c>
      <c r="F13" s="3">
        <f>COUNTIF($B$9:B13,B13)</f>
        <v>1</v>
      </c>
      <c r="G13" s="3"/>
    </row>
    <row r="14" spans="1:8" ht="15" customHeight="1">
      <c r="A14" s="56">
        <f>DATE(YEAR(A10),MONTH(A10)+2,1-1)</f>
        <v>39903</v>
      </c>
      <c r="B14" s="3" t="s">
        <v>16</v>
      </c>
      <c r="C14" s="34">
        <f>D13*$B$5/12</f>
        <v>12491.651302176671</v>
      </c>
      <c r="D14" s="34">
        <f t="shared" si="0"/>
        <v>1011823.7554763103</v>
      </c>
      <c r="F14" s="35"/>
      <c r="G14" s="3"/>
      <c r="H14" s="34"/>
    </row>
    <row r="15" spans="1:7" ht="15" customHeight="1">
      <c r="A15" s="56">
        <f>DATE(YEAR(A11),MONTH(A11)+1,1)</f>
        <v>39904</v>
      </c>
      <c r="B15" s="3" t="str">
        <f>B11</f>
        <v>Admin Fee</v>
      </c>
      <c r="C15" s="34">
        <f>$G$4</f>
        <v>40</v>
      </c>
      <c r="D15" s="34">
        <f t="shared" si="0"/>
        <v>1011863.7554763103</v>
      </c>
      <c r="F15" s="35"/>
      <c r="G15" s="3"/>
    </row>
    <row r="16" spans="1:7" ht="15" customHeight="1">
      <c r="A16" s="56">
        <f>DATE(YEAR(A12),MONTH(A12)+1,1)</f>
        <v>39904</v>
      </c>
      <c r="B16" s="3" t="str">
        <f>B12</f>
        <v>Insurance</v>
      </c>
      <c r="C16" s="34">
        <f>$G$3</f>
        <v>150</v>
      </c>
      <c r="D16" s="34">
        <f t="shared" si="0"/>
        <v>1012013.7554763103</v>
      </c>
      <c r="F16" s="35"/>
      <c r="G16" s="3"/>
    </row>
    <row r="17" spans="1:7" ht="15" customHeight="1">
      <c r="A17" s="56">
        <f>DATE(YEAR(A13),MONTH(A13)+1,$D$4)</f>
        <v>39904</v>
      </c>
      <c r="B17" s="3" t="str">
        <f>B13</f>
        <v>Debit Order / Payment</v>
      </c>
      <c r="C17" s="34">
        <f>-$B$6-C15-C16</f>
        <v>-13357.895825866375</v>
      </c>
      <c r="D17" s="34">
        <f t="shared" si="0"/>
        <v>998655.8596504439</v>
      </c>
      <c r="F17" s="3">
        <f>COUNTIF($B$9:B17,B17)</f>
        <v>2</v>
      </c>
      <c r="G17" s="3"/>
    </row>
    <row r="18" spans="1:7" ht="15" customHeight="1">
      <c r="A18" s="56">
        <f>DATE(YEAR(A14),MONTH(A14)+2,1-1)</f>
        <v>39933</v>
      </c>
      <c r="B18" s="3" t="str">
        <f aca="true" t="shared" si="1" ref="B18:B81">B14</f>
        <v>Interest</v>
      </c>
      <c r="C18" s="34">
        <f>D17*$B$5/12</f>
        <v>12483.198245630549</v>
      </c>
      <c r="D18" s="34">
        <f t="shared" si="0"/>
        <v>1011139.0578960745</v>
      </c>
      <c r="F18" s="35"/>
      <c r="G18" s="3"/>
    </row>
    <row r="19" spans="1:7" ht="15" customHeight="1">
      <c r="A19" s="56">
        <f>DATE(YEAR(A15),MONTH(A15)+1,1)</f>
        <v>39934</v>
      </c>
      <c r="B19" s="3" t="str">
        <f t="shared" si="1"/>
        <v>Admin Fee</v>
      </c>
      <c r="C19" s="34">
        <f>$G$4</f>
        <v>40</v>
      </c>
      <c r="D19" s="34">
        <f t="shared" si="0"/>
        <v>1011179.0578960745</v>
      </c>
      <c r="F19" s="35"/>
      <c r="G19" s="3"/>
    </row>
    <row r="20" spans="1:7" ht="15" customHeight="1">
      <c r="A20" s="56">
        <f>DATE(YEAR(A16),MONTH(A16)+1,1)</f>
        <v>39934</v>
      </c>
      <c r="B20" s="3" t="str">
        <f t="shared" si="1"/>
        <v>Insurance</v>
      </c>
      <c r="C20" s="34">
        <f>$G$3</f>
        <v>150</v>
      </c>
      <c r="D20" s="34">
        <f t="shared" si="0"/>
        <v>1011329.0578960745</v>
      </c>
      <c r="F20" s="35"/>
      <c r="G20" s="3"/>
    </row>
    <row r="21" spans="1:7" ht="15" customHeight="1">
      <c r="A21" s="56">
        <f>DATE(YEAR(A17),MONTH(A17)+1,$D$4)</f>
        <v>39934</v>
      </c>
      <c r="B21" s="3" t="str">
        <f t="shared" si="1"/>
        <v>Debit Order / Payment</v>
      </c>
      <c r="C21" s="34">
        <f>-$B$6-C19-C20</f>
        <v>-13357.895825866375</v>
      </c>
      <c r="D21" s="34">
        <f t="shared" si="0"/>
        <v>997971.1620702081</v>
      </c>
      <c r="F21" s="3">
        <f>COUNTIF($B$9:B21,B21)</f>
        <v>3</v>
      </c>
      <c r="G21" s="3"/>
    </row>
    <row r="22" spans="1:7" ht="15" customHeight="1">
      <c r="A22" s="56">
        <f>DATE(YEAR(A18),MONTH(A18)+2,1-1)</f>
        <v>39964</v>
      </c>
      <c r="B22" s="3" t="str">
        <f t="shared" si="1"/>
        <v>Interest</v>
      </c>
      <c r="C22" s="34">
        <f>D21*$B$5/12</f>
        <v>12474.639525877601</v>
      </c>
      <c r="D22" s="34">
        <f t="shared" si="0"/>
        <v>1010445.8015960857</v>
      </c>
      <c r="F22" s="35"/>
      <c r="G22" s="3"/>
    </row>
    <row r="23" spans="1:7" ht="15" customHeight="1">
      <c r="A23" s="56">
        <f>DATE(YEAR(A19),MONTH(A19)+1,1)</f>
        <v>39965</v>
      </c>
      <c r="B23" s="3" t="str">
        <f t="shared" si="1"/>
        <v>Admin Fee</v>
      </c>
      <c r="C23" s="34">
        <f>$G$4</f>
        <v>40</v>
      </c>
      <c r="D23" s="34">
        <f t="shared" si="0"/>
        <v>1010485.8015960857</v>
      </c>
      <c r="F23" s="35"/>
      <c r="G23" s="3"/>
    </row>
    <row r="24" spans="1:7" ht="15" customHeight="1">
      <c r="A24" s="56">
        <f>DATE(YEAR(A20),MONTH(A20)+1,1)</f>
        <v>39965</v>
      </c>
      <c r="B24" s="3" t="str">
        <f t="shared" si="1"/>
        <v>Insurance</v>
      </c>
      <c r="C24" s="34">
        <f>$G$3</f>
        <v>150</v>
      </c>
      <c r="D24" s="34">
        <f t="shared" si="0"/>
        <v>1010635.8015960857</v>
      </c>
      <c r="F24" s="35"/>
      <c r="G24" s="3"/>
    </row>
    <row r="25" spans="1:7" ht="15" customHeight="1">
      <c r="A25" s="56">
        <f>DATE(YEAR(A21),MONTH(A21)+1,$D$4)</f>
        <v>39965</v>
      </c>
      <c r="B25" s="3" t="str">
        <f t="shared" si="1"/>
        <v>Debit Order / Payment</v>
      </c>
      <c r="C25" s="34">
        <f>-$B$6-C23-C24</f>
        <v>-13357.895825866375</v>
      </c>
      <c r="D25" s="34">
        <f t="shared" si="0"/>
        <v>997277.9057702193</v>
      </c>
      <c r="F25" s="3">
        <f>COUNTIF($B$9:B25,B25)</f>
        <v>4</v>
      </c>
      <c r="G25" s="3"/>
    </row>
    <row r="26" spans="1:7" ht="15" customHeight="1">
      <c r="A26" s="56">
        <f>DATE(YEAR(A22),MONTH(A22)+2,1-1)</f>
        <v>39994</v>
      </c>
      <c r="B26" s="3" t="str">
        <f t="shared" si="1"/>
        <v>Interest</v>
      </c>
      <c r="C26" s="34">
        <f>D25*$B$5/12</f>
        <v>12465.973822127742</v>
      </c>
      <c r="D26" s="34">
        <f t="shared" si="0"/>
        <v>1009743.8795923471</v>
      </c>
      <c r="F26" s="35"/>
      <c r="G26" s="3"/>
    </row>
    <row r="27" spans="1:7" ht="15" customHeight="1">
      <c r="A27" s="56">
        <f>DATE(YEAR(A23),MONTH(A23)+1,1)</f>
        <v>39995</v>
      </c>
      <c r="B27" s="3" t="str">
        <f t="shared" si="1"/>
        <v>Admin Fee</v>
      </c>
      <c r="C27" s="34">
        <f>$G$4</f>
        <v>40</v>
      </c>
      <c r="D27" s="34">
        <f t="shared" si="0"/>
        <v>1009783.8795923471</v>
      </c>
      <c r="F27" s="35"/>
      <c r="G27" s="3"/>
    </row>
    <row r="28" spans="1:7" ht="15" customHeight="1">
      <c r="A28" s="56">
        <f>DATE(YEAR(A24),MONTH(A24)+1,1)</f>
        <v>39995</v>
      </c>
      <c r="B28" s="3" t="str">
        <f t="shared" si="1"/>
        <v>Insurance</v>
      </c>
      <c r="C28" s="34">
        <f>$G$3</f>
        <v>150</v>
      </c>
      <c r="D28" s="34">
        <f t="shared" si="0"/>
        <v>1009933.8795923471</v>
      </c>
      <c r="F28" s="35"/>
      <c r="G28" s="3"/>
    </row>
    <row r="29" spans="1:7" ht="15" customHeight="1">
      <c r="A29" s="56">
        <f>DATE(YEAR(A25),MONTH(A25)+1,$D$4)</f>
        <v>39995</v>
      </c>
      <c r="B29" s="3" t="str">
        <f t="shared" si="1"/>
        <v>Debit Order / Payment</v>
      </c>
      <c r="C29" s="34">
        <f>-$B$6-C27-C28</f>
        <v>-13357.895825866375</v>
      </c>
      <c r="D29" s="34">
        <f t="shared" si="0"/>
        <v>996575.9837664807</v>
      </c>
      <c r="F29" s="3">
        <f>COUNTIF($B$9:B29,B29)</f>
        <v>5</v>
      </c>
      <c r="G29" s="3"/>
    </row>
    <row r="30" spans="1:7" ht="15" customHeight="1">
      <c r="A30" s="56">
        <f>DATE(YEAR(A26),MONTH(A26)+2,1-1)</f>
        <v>40025</v>
      </c>
      <c r="B30" s="3" t="str">
        <f t="shared" si="1"/>
        <v>Interest</v>
      </c>
      <c r="C30" s="34">
        <f>D29*$B$5/12</f>
        <v>12457.19979708101</v>
      </c>
      <c r="D30" s="34">
        <f t="shared" si="0"/>
        <v>1009033.1835635618</v>
      </c>
      <c r="F30" s="35"/>
      <c r="G30" s="3"/>
    </row>
    <row r="31" spans="1:7" ht="15" customHeight="1">
      <c r="A31" s="56">
        <f>DATE(YEAR(A27),MONTH(A27)+1,1)</f>
        <v>40026</v>
      </c>
      <c r="B31" s="3" t="str">
        <f t="shared" si="1"/>
        <v>Admin Fee</v>
      </c>
      <c r="C31" s="34">
        <f>$G$4</f>
        <v>40</v>
      </c>
      <c r="D31" s="34">
        <f t="shared" si="0"/>
        <v>1009073.1835635618</v>
      </c>
      <c r="F31" s="35"/>
      <c r="G31" s="3"/>
    </row>
    <row r="32" spans="1:7" ht="15" customHeight="1">
      <c r="A32" s="56">
        <f>DATE(YEAR(A28),MONTH(A28)+1,1)</f>
        <v>40026</v>
      </c>
      <c r="B32" s="3" t="str">
        <f t="shared" si="1"/>
        <v>Insurance</v>
      </c>
      <c r="C32" s="34">
        <f>$G$3</f>
        <v>150</v>
      </c>
      <c r="D32" s="34">
        <f t="shared" si="0"/>
        <v>1009223.1835635618</v>
      </c>
      <c r="F32" s="35"/>
      <c r="G32" s="3"/>
    </row>
    <row r="33" spans="1:7" ht="15" customHeight="1">
      <c r="A33" s="56">
        <f>DATE(YEAR(A29),MONTH(A29)+1,$D$4)</f>
        <v>40026</v>
      </c>
      <c r="B33" s="3" t="str">
        <f t="shared" si="1"/>
        <v>Debit Order / Payment</v>
      </c>
      <c r="C33" s="34">
        <f>-$B$6-C31-C32</f>
        <v>-13357.895825866375</v>
      </c>
      <c r="D33" s="34">
        <f t="shared" si="0"/>
        <v>995865.2877376954</v>
      </c>
      <c r="F33" s="3">
        <f>COUNTIF($B$9:B33,B33)</f>
        <v>6</v>
      </c>
      <c r="G33" s="3"/>
    </row>
    <row r="34" spans="1:7" ht="15" customHeight="1">
      <c r="A34" s="56">
        <f>DATE(YEAR(A30),MONTH(A30)+2,1-1)</f>
        <v>40056</v>
      </c>
      <c r="B34" s="3" t="str">
        <f t="shared" si="1"/>
        <v>Interest</v>
      </c>
      <c r="C34" s="34">
        <f>D33*$B$5/12</f>
        <v>12448.316096721193</v>
      </c>
      <c r="D34" s="34">
        <f t="shared" si="0"/>
        <v>1008313.6038344166</v>
      </c>
      <c r="F34" s="35"/>
      <c r="G34" s="3"/>
    </row>
    <row r="35" spans="1:7" ht="15" customHeight="1">
      <c r="A35" s="56">
        <f>DATE(YEAR(A31),MONTH(A31)+1,1)</f>
        <v>40057</v>
      </c>
      <c r="B35" s="3" t="str">
        <f t="shared" si="1"/>
        <v>Admin Fee</v>
      </c>
      <c r="C35" s="34">
        <f>$G$4</f>
        <v>40</v>
      </c>
      <c r="D35" s="34">
        <f t="shared" si="0"/>
        <v>1008353.6038344166</v>
      </c>
      <c r="F35" s="35"/>
      <c r="G35" s="3"/>
    </row>
    <row r="36" spans="1:7" ht="15" customHeight="1">
      <c r="A36" s="56">
        <f>DATE(YEAR(A32),MONTH(A32)+1,1)</f>
        <v>40057</v>
      </c>
      <c r="B36" s="3" t="str">
        <f t="shared" si="1"/>
        <v>Insurance</v>
      </c>
      <c r="C36" s="34">
        <f>$G$3</f>
        <v>150</v>
      </c>
      <c r="D36" s="34">
        <f t="shared" si="0"/>
        <v>1008503.6038344166</v>
      </c>
      <c r="F36" s="35"/>
      <c r="G36" s="3"/>
    </row>
    <row r="37" spans="1:7" ht="15" customHeight="1">
      <c r="A37" s="56">
        <f>DATE(YEAR(A33),MONTH(A33)+1,$D$4)</f>
        <v>40057</v>
      </c>
      <c r="B37" s="3" t="str">
        <f t="shared" si="1"/>
        <v>Debit Order / Payment</v>
      </c>
      <c r="C37" s="34">
        <f>-$B$6-C35-C36</f>
        <v>-13357.895825866375</v>
      </c>
      <c r="D37" s="34">
        <f t="shared" si="0"/>
        <v>995145.7080085502</v>
      </c>
      <c r="F37" s="3">
        <f>COUNTIF($B$9:B37,B37)</f>
        <v>7</v>
      </c>
      <c r="G37" s="3"/>
    </row>
    <row r="38" spans="1:7" ht="15" customHeight="1">
      <c r="A38" s="56">
        <f>DATE(YEAR(A34),MONTH(A34)+2,1-1)</f>
        <v>40086</v>
      </c>
      <c r="B38" s="3" t="str">
        <f t="shared" si="1"/>
        <v>Interest</v>
      </c>
      <c r="C38" s="34">
        <f>D37*$B$5/12</f>
        <v>12439.321350106877</v>
      </c>
      <c r="D38" s="34">
        <f t="shared" si="0"/>
        <v>1007585.0293586571</v>
      </c>
      <c r="F38" s="35"/>
      <c r="G38" s="3"/>
    </row>
    <row r="39" spans="1:7" ht="15" customHeight="1">
      <c r="A39" s="56">
        <f>DATE(YEAR(A35),MONTH(A35)+1,1)</f>
        <v>40087</v>
      </c>
      <c r="B39" s="3" t="str">
        <f t="shared" si="1"/>
        <v>Admin Fee</v>
      </c>
      <c r="C39" s="34">
        <f>$G$4</f>
        <v>40</v>
      </c>
      <c r="D39" s="34">
        <f t="shared" si="0"/>
        <v>1007625.0293586571</v>
      </c>
      <c r="F39" s="35"/>
      <c r="G39" s="3"/>
    </row>
    <row r="40" spans="1:7" ht="15" customHeight="1">
      <c r="A40" s="56">
        <f>DATE(YEAR(A36),MONTH(A36)+1,1)</f>
        <v>40087</v>
      </c>
      <c r="B40" s="3" t="str">
        <f t="shared" si="1"/>
        <v>Insurance</v>
      </c>
      <c r="C40" s="34">
        <f>$G$3</f>
        <v>150</v>
      </c>
      <c r="D40" s="34">
        <f t="shared" si="0"/>
        <v>1007775.0293586571</v>
      </c>
      <c r="F40" s="35"/>
      <c r="G40" s="3"/>
    </row>
    <row r="41" spans="1:7" ht="15" customHeight="1">
      <c r="A41" s="56">
        <f>DATE(YEAR(A37),MONTH(A37)+1,$D$4)</f>
        <v>40087</v>
      </c>
      <c r="B41" s="3" t="str">
        <f t="shared" si="1"/>
        <v>Debit Order / Payment</v>
      </c>
      <c r="C41" s="34">
        <f>-$B$6-C39-C40</f>
        <v>-13357.895825866375</v>
      </c>
      <c r="D41" s="34">
        <f t="shared" si="0"/>
        <v>994417.1335327907</v>
      </c>
      <c r="F41" s="3">
        <f>COUNTIF($B$9:B41,B41)</f>
        <v>8</v>
      </c>
      <c r="G41" s="3"/>
    </row>
    <row r="42" spans="1:7" ht="15" customHeight="1">
      <c r="A42" s="56">
        <f>DATE(YEAR(A38),MONTH(A38)+2,1-1)</f>
        <v>40117</v>
      </c>
      <c r="B42" s="3" t="str">
        <f t="shared" si="1"/>
        <v>Interest</v>
      </c>
      <c r="C42" s="34">
        <f>D41*$B$5/12</f>
        <v>12430.214169159883</v>
      </c>
      <c r="D42" s="34">
        <f t="shared" si="0"/>
        <v>1006847.3477019506</v>
      </c>
      <c r="F42" s="35"/>
      <c r="G42" s="3"/>
    </row>
    <row r="43" spans="1:7" ht="15" customHeight="1">
      <c r="A43" s="56">
        <f>DATE(YEAR(A39),MONTH(A39)+1,1)</f>
        <v>40118</v>
      </c>
      <c r="B43" s="3" t="str">
        <f t="shared" si="1"/>
        <v>Admin Fee</v>
      </c>
      <c r="C43" s="34">
        <f>$G$4</f>
        <v>40</v>
      </c>
      <c r="D43" s="34">
        <f t="shared" si="0"/>
        <v>1006887.3477019506</v>
      </c>
      <c r="F43" s="35"/>
      <c r="G43" s="3"/>
    </row>
    <row r="44" spans="1:7" ht="15" customHeight="1">
      <c r="A44" s="56">
        <f>DATE(YEAR(A40),MONTH(A40)+1,1)</f>
        <v>40118</v>
      </c>
      <c r="B44" s="3" t="str">
        <f t="shared" si="1"/>
        <v>Insurance</v>
      </c>
      <c r="C44" s="34">
        <f>$G$3</f>
        <v>150</v>
      </c>
      <c r="D44" s="34">
        <f t="shared" si="0"/>
        <v>1007037.3477019506</v>
      </c>
      <c r="F44" s="35"/>
      <c r="G44" s="3"/>
    </row>
    <row r="45" spans="1:7" ht="15" customHeight="1">
      <c r="A45" s="56">
        <f>DATE(YEAR(A41),MONTH(A41)+1,$D$4)</f>
        <v>40118</v>
      </c>
      <c r="B45" s="3" t="str">
        <f t="shared" si="1"/>
        <v>Debit Order / Payment</v>
      </c>
      <c r="C45" s="34">
        <f>-$B$6-C43-C44</f>
        <v>-13357.895825866375</v>
      </c>
      <c r="D45" s="34">
        <f t="shared" si="0"/>
        <v>993679.4518760842</v>
      </c>
      <c r="F45" s="3">
        <f>COUNTIF($B$9:B45,B45)</f>
        <v>9</v>
      </c>
      <c r="G45" s="3"/>
    </row>
    <row r="46" spans="1:7" ht="15" customHeight="1">
      <c r="A46" s="56">
        <f>DATE(YEAR(A42),MONTH(A42)+2,1-1)</f>
        <v>40147</v>
      </c>
      <c r="B46" s="3" t="str">
        <f t="shared" si="1"/>
        <v>Interest</v>
      </c>
      <c r="C46" s="34">
        <f>D45*$B$5/12</f>
        <v>12420.993148451053</v>
      </c>
      <c r="D46" s="34">
        <f t="shared" si="0"/>
        <v>1006100.4450245353</v>
      </c>
      <c r="F46" s="35"/>
      <c r="G46" s="3"/>
    </row>
    <row r="47" spans="1:7" ht="15" customHeight="1">
      <c r="A47" s="56">
        <f>DATE(YEAR(A43),MONTH(A43)+1,1)</f>
        <v>40148</v>
      </c>
      <c r="B47" s="3" t="str">
        <f t="shared" si="1"/>
        <v>Admin Fee</v>
      </c>
      <c r="C47" s="34">
        <f>$G$4</f>
        <v>40</v>
      </c>
      <c r="D47" s="34">
        <f t="shared" si="0"/>
        <v>1006140.4450245353</v>
      </c>
      <c r="F47" s="35"/>
      <c r="G47" s="3"/>
    </row>
    <row r="48" spans="1:7" ht="15" customHeight="1">
      <c r="A48" s="56">
        <f>DATE(YEAR(A44),MONTH(A44)+1,1)</f>
        <v>40148</v>
      </c>
      <c r="B48" s="3" t="str">
        <f t="shared" si="1"/>
        <v>Insurance</v>
      </c>
      <c r="C48" s="34">
        <f>$G$3</f>
        <v>150</v>
      </c>
      <c r="D48" s="34">
        <f t="shared" si="0"/>
        <v>1006290.4450245353</v>
      </c>
      <c r="F48" s="35"/>
      <c r="G48" s="3"/>
    </row>
    <row r="49" spans="1:7" ht="15" customHeight="1">
      <c r="A49" s="56">
        <f>DATE(YEAR(A45),MONTH(A45)+1,$D$4)</f>
        <v>40148</v>
      </c>
      <c r="B49" s="3" t="str">
        <f t="shared" si="1"/>
        <v>Debit Order / Payment</v>
      </c>
      <c r="C49" s="34">
        <f>-$B$6-C47-C48</f>
        <v>-13357.895825866375</v>
      </c>
      <c r="D49" s="34">
        <f t="shared" si="0"/>
        <v>992932.5491986689</v>
      </c>
      <c r="F49" s="3">
        <f>COUNTIF($B$9:B49,B49)</f>
        <v>10</v>
      </c>
      <c r="G49" s="3"/>
    </row>
    <row r="50" spans="1:7" ht="15" customHeight="1">
      <c r="A50" s="56">
        <f>DATE(YEAR(A46),MONTH(A46)+2,1-1)</f>
        <v>40178</v>
      </c>
      <c r="B50" s="3" t="str">
        <f t="shared" si="1"/>
        <v>Interest</v>
      </c>
      <c r="C50" s="34">
        <f>D49*$B$5/12</f>
        <v>12411.656864983363</v>
      </c>
      <c r="D50" s="34">
        <f t="shared" si="0"/>
        <v>1005344.2060636523</v>
      </c>
      <c r="F50" s="35"/>
      <c r="G50" s="3"/>
    </row>
    <row r="51" spans="1:7" ht="15" customHeight="1">
      <c r="A51" s="56">
        <f>DATE(YEAR(A47),MONTH(A47)+1,1)</f>
        <v>40179</v>
      </c>
      <c r="B51" s="3" t="str">
        <f t="shared" si="1"/>
        <v>Admin Fee</v>
      </c>
      <c r="C51" s="34">
        <f>$G$4</f>
        <v>40</v>
      </c>
      <c r="D51" s="34">
        <f t="shared" si="0"/>
        <v>1005384.2060636523</v>
      </c>
      <c r="F51" s="35"/>
      <c r="G51" s="3"/>
    </row>
    <row r="52" spans="1:7" ht="15" customHeight="1">
      <c r="A52" s="56">
        <f>DATE(YEAR(A48),MONTH(A48)+1,1)</f>
        <v>40179</v>
      </c>
      <c r="B52" s="3" t="str">
        <f t="shared" si="1"/>
        <v>Insurance</v>
      </c>
      <c r="C52" s="34">
        <f>$G$3</f>
        <v>150</v>
      </c>
      <c r="D52" s="34">
        <f t="shared" si="0"/>
        <v>1005534.2060636523</v>
      </c>
      <c r="F52" s="35"/>
      <c r="G52" s="3"/>
    </row>
    <row r="53" spans="1:7" ht="15" customHeight="1">
      <c r="A53" s="56">
        <f>DATE(YEAR(A49),MONTH(A49)+1,$D$4)</f>
        <v>40179</v>
      </c>
      <c r="B53" s="3" t="str">
        <f t="shared" si="1"/>
        <v>Debit Order / Payment</v>
      </c>
      <c r="C53" s="34">
        <f>-$B$6-C51-C52</f>
        <v>-13357.895825866375</v>
      </c>
      <c r="D53" s="34">
        <f t="shared" si="0"/>
        <v>992176.3102377859</v>
      </c>
      <c r="F53" s="3">
        <f>COUNTIF($B$9:B53,B53)</f>
        <v>11</v>
      </c>
      <c r="G53" s="3"/>
    </row>
    <row r="54" spans="1:7" ht="15" customHeight="1">
      <c r="A54" s="56">
        <f>DATE(YEAR(A50),MONTH(A50)+2,1-1)</f>
        <v>40209</v>
      </c>
      <c r="B54" s="3" t="str">
        <f t="shared" si="1"/>
        <v>Interest</v>
      </c>
      <c r="C54" s="34">
        <f>D53*$B$5/12</f>
        <v>12402.203877972323</v>
      </c>
      <c r="D54" s="34">
        <f t="shared" si="0"/>
        <v>1004578.5141157582</v>
      </c>
      <c r="F54" s="35"/>
      <c r="G54" s="3"/>
    </row>
    <row r="55" spans="1:7" ht="15" customHeight="1">
      <c r="A55" s="56">
        <f>DATE(YEAR(A51),MONTH(A51)+1,1)</f>
        <v>40210</v>
      </c>
      <c r="B55" s="3" t="str">
        <f t="shared" si="1"/>
        <v>Admin Fee</v>
      </c>
      <c r="C55" s="34">
        <f>$G$4</f>
        <v>40</v>
      </c>
      <c r="D55" s="34">
        <f t="shared" si="0"/>
        <v>1004618.5141157582</v>
      </c>
      <c r="F55" s="35"/>
      <c r="G55" s="3"/>
    </row>
    <row r="56" spans="1:7" ht="15" customHeight="1">
      <c r="A56" s="56">
        <f>DATE(YEAR(A52),MONTH(A52)+1,1)</f>
        <v>40210</v>
      </c>
      <c r="B56" s="3" t="str">
        <f t="shared" si="1"/>
        <v>Insurance</v>
      </c>
      <c r="C56" s="34">
        <f>$G$3</f>
        <v>150</v>
      </c>
      <c r="D56" s="34">
        <f t="shared" si="0"/>
        <v>1004768.5141157582</v>
      </c>
      <c r="F56" s="35"/>
      <c r="G56" s="3"/>
    </row>
    <row r="57" spans="1:7" ht="15" customHeight="1">
      <c r="A57" s="56">
        <f>DATE(YEAR(A53),MONTH(A53)+1,$D$4)</f>
        <v>40210</v>
      </c>
      <c r="B57" s="3" t="str">
        <f t="shared" si="1"/>
        <v>Debit Order / Payment</v>
      </c>
      <c r="C57" s="34">
        <f>-$B$6-C55-C56</f>
        <v>-13357.895825866375</v>
      </c>
      <c r="D57" s="34">
        <f t="shared" si="0"/>
        <v>991410.6182898919</v>
      </c>
      <c r="F57" s="3">
        <f>COUNTIF($B$9:B57,B57)</f>
        <v>12</v>
      </c>
      <c r="G57" s="3"/>
    </row>
    <row r="58" spans="1:7" ht="15" customHeight="1">
      <c r="A58" s="56">
        <f>DATE(YEAR(A54),MONTH(A54)+2,1-1)</f>
        <v>40237</v>
      </c>
      <c r="B58" s="3" t="str">
        <f t="shared" si="1"/>
        <v>Interest</v>
      </c>
      <c r="C58" s="34">
        <f>D57*$B$5/12</f>
        <v>12392.632728623648</v>
      </c>
      <c r="D58" s="34">
        <f t="shared" si="0"/>
        <v>1003803.2510185156</v>
      </c>
      <c r="F58" s="35"/>
      <c r="G58" s="3"/>
    </row>
    <row r="59" spans="1:7" ht="15" customHeight="1">
      <c r="A59" s="56">
        <f>DATE(YEAR(A55),MONTH(A55)+1,1)</f>
        <v>40238</v>
      </c>
      <c r="B59" s="3" t="str">
        <f t="shared" si="1"/>
        <v>Admin Fee</v>
      </c>
      <c r="C59" s="34">
        <f>$G$4</f>
        <v>40</v>
      </c>
      <c r="D59" s="34">
        <f t="shared" si="0"/>
        <v>1003843.2510185156</v>
      </c>
      <c r="F59" s="35"/>
      <c r="G59" s="3"/>
    </row>
    <row r="60" spans="1:7" ht="15" customHeight="1">
      <c r="A60" s="56">
        <f>DATE(YEAR(A56),MONTH(A56)+1,1)</f>
        <v>40238</v>
      </c>
      <c r="B60" s="3" t="str">
        <f t="shared" si="1"/>
        <v>Insurance</v>
      </c>
      <c r="C60" s="34">
        <f>$G$3</f>
        <v>150</v>
      </c>
      <c r="D60" s="34">
        <f t="shared" si="0"/>
        <v>1003993.2510185156</v>
      </c>
      <c r="F60" s="35"/>
      <c r="G60" s="3"/>
    </row>
    <row r="61" spans="1:7" ht="15" customHeight="1">
      <c r="A61" s="56">
        <f>DATE(YEAR(A57),MONTH(A57)+1,$D$4)</f>
        <v>40238</v>
      </c>
      <c r="B61" s="3" t="str">
        <f t="shared" si="1"/>
        <v>Debit Order / Payment</v>
      </c>
      <c r="C61" s="34">
        <f>-$B$6-C59-C60</f>
        <v>-13357.895825866375</v>
      </c>
      <c r="D61" s="34">
        <f t="shared" si="0"/>
        <v>990635.3551926492</v>
      </c>
      <c r="F61" s="3">
        <f>COUNTIF($B$9:B61,B61)</f>
        <v>13</v>
      </c>
      <c r="G61" s="3"/>
    </row>
    <row r="62" spans="1:7" ht="15" customHeight="1">
      <c r="A62" s="56">
        <f>DATE(YEAR(A58),MONTH(A58)+2,1-1)</f>
        <v>40268</v>
      </c>
      <c r="B62" s="3" t="str">
        <f t="shared" si="1"/>
        <v>Interest</v>
      </c>
      <c r="C62" s="34">
        <f>D61*$B$5/12</f>
        <v>12382.941939908114</v>
      </c>
      <c r="D62" s="34">
        <f t="shared" si="0"/>
        <v>1003018.2971325573</v>
      </c>
      <c r="F62" s="35"/>
      <c r="G62" s="3"/>
    </row>
    <row r="63" spans="1:7" ht="15" customHeight="1">
      <c r="A63" s="56">
        <f>DATE(YEAR(A59),MONTH(A59)+1,1)</f>
        <v>40269</v>
      </c>
      <c r="B63" s="3" t="str">
        <f t="shared" si="1"/>
        <v>Admin Fee</v>
      </c>
      <c r="C63" s="34">
        <f>$G$4</f>
        <v>40</v>
      </c>
      <c r="D63" s="34">
        <f t="shared" si="0"/>
        <v>1003058.2971325573</v>
      </c>
      <c r="F63" s="35"/>
      <c r="G63" s="3"/>
    </row>
    <row r="64" spans="1:7" ht="15" customHeight="1">
      <c r="A64" s="56">
        <f>DATE(YEAR(A60),MONTH(A60)+1,1)</f>
        <v>40269</v>
      </c>
      <c r="B64" s="3" t="str">
        <f t="shared" si="1"/>
        <v>Insurance</v>
      </c>
      <c r="C64" s="34">
        <f>$G$3</f>
        <v>150</v>
      </c>
      <c r="D64" s="34">
        <f t="shared" si="0"/>
        <v>1003208.2971325573</v>
      </c>
      <c r="F64" s="35"/>
      <c r="G64" s="3"/>
    </row>
    <row r="65" spans="1:7" ht="15" customHeight="1">
      <c r="A65" s="56">
        <f>DATE(YEAR(A61),MONTH(A61)+1,$D$4)</f>
        <v>40269</v>
      </c>
      <c r="B65" s="3" t="str">
        <f t="shared" si="1"/>
        <v>Debit Order / Payment</v>
      </c>
      <c r="C65" s="34">
        <f>-$B$6-C63-C64</f>
        <v>-13357.895825866375</v>
      </c>
      <c r="D65" s="34">
        <f t="shared" si="0"/>
        <v>989850.4013066909</v>
      </c>
      <c r="F65" s="3">
        <f>COUNTIF($B$9:B65,B65)</f>
        <v>14</v>
      </c>
      <c r="G65" s="3"/>
    </row>
    <row r="66" spans="1:7" ht="15" customHeight="1">
      <c r="A66" s="56">
        <f>DATE(YEAR(A62),MONTH(A62)+2,1-1)</f>
        <v>40298</v>
      </c>
      <c r="B66" s="3" t="str">
        <f t="shared" si="1"/>
        <v>Interest</v>
      </c>
      <c r="C66" s="34">
        <f>D65*$B$5/12</f>
        <v>12373.130016333635</v>
      </c>
      <c r="D66" s="34">
        <f t="shared" si="0"/>
        <v>1002223.5313230245</v>
      </c>
      <c r="F66" s="35"/>
      <c r="G66" s="3"/>
    </row>
    <row r="67" spans="1:7" ht="15" customHeight="1">
      <c r="A67" s="56">
        <f>DATE(YEAR(A63),MONTH(A63)+1,1)</f>
        <v>40299</v>
      </c>
      <c r="B67" s="3" t="str">
        <f t="shared" si="1"/>
        <v>Admin Fee</v>
      </c>
      <c r="C67" s="34">
        <f>$G$4</f>
        <v>40</v>
      </c>
      <c r="D67" s="34">
        <f t="shared" si="0"/>
        <v>1002263.5313230245</v>
      </c>
      <c r="F67" s="35"/>
      <c r="G67" s="3"/>
    </row>
    <row r="68" spans="1:7" ht="15" customHeight="1">
      <c r="A68" s="56">
        <f>DATE(YEAR(A64),MONTH(A64)+1,1)</f>
        <v>40299</v>
      </c>
      <c r="B68" s="3" t="str">
        <f t="shared" si="1"/>
        <v>Insurance</v>
      </c>
      <c r="C68" s="34">
        <f>$G$3</f>
        <v>150</v>
      </c>
      <c r="D68" s="34">
        <f t="shared" si="0"/>
        <v>1002413.5313230245</v>
      </c>
      <c r="F68" s="35"/>
      <c r="G68" s="3"/>
    </row>
    <row r="69" spans="1:7" ht="15" customHeight="1">
      <c r="A69" s="56">
        <f>DATE(YEAR(A65),MONTH(A65)+1,$D$4)</f>
        <v>40299</v>
      </c>
      <c r="B69" s="3" t="str">
        <f t="shared" si="1"/>
        <v>Debit Order / Payment</v>
      </c>
      <c r="C69" s="34">
        <f>-$B$6-C67-C68</f>
        <v>-13357.895825866375</v>
      </c>
      <c r="D69" s="34">
        <f t="shared" si="0"/>
        <v>989055.6354971582</v>
      </c>
      <c r="F69" s="3">
        <f>COUNTIF($B$9:B69,B69)</f>
        <v>15</v>
      </c>
      <c r="G69" s="3"/>
    </row>
    <row r="70" spans="1:7" ht="15" customHeight="1">
      <c r="A70" s="56">
        <f>DATE(YEAR(A66),MONTH(A66)+2,1-1)</f>
        <v>40329</v>
      </c>
      <c r="B70" s="3" t="str">
        <f t="shared" si="1"/>
        <v>Interest</v>
      </c>
      <c r="C70" s="34">
        <f>D69*$B$5/12</f>
        <v>12363.195443714476</v>
      </c>
      <c r="D70" s="34">
        <f t="shared" si="0"/>
        <v>1001418.8309408727</v>
      </c>
      <c r="F70" s="35"/>
      <c r="G70" s="3"/>
    </row>
    <row r="71" spans="1:7" ht="15" customHeight="1">
      <c r="A71" s="56">
        <f>DATE(YEAR(A67),MONTH(A67)+1,1)</f>
        <v>40330</v>
      </c>
      <c r="B71" s="3" t="str">
        <f t="shared" si="1"/>
        <v>Admin Fee</v>
      </c>
      <c r="C71" s="34">
        <f>$G$4</f>
        <v>40</v>
      </c>
      <c r="D71" s="34">
        <f t="shared" si="0"/>
        <v>1001458.8309408727</v>
      </c>
      <c r="F71" s="35"/>
      <c r="G71" s="3"/>
    </row>
    <row r="72" spans="1:7" ht="15" customHeight="1">
      <c r="A72" s="56">
        <f>DATE(YEAR(A68),MONTH(A68)+1,1)</f>
        <v>40330</v>
      </c>
      <c r="B72" s="3" t="str">
        <f t="shared" si="1"/>
        <v>Insurance</v>
      </c>
      <c r="C72" s="34">
        <f>$G$3</f>
        <v>150</v>
      </c>
      <c r="D72" s="34">
        <f t="shared" si="0"/>
        <v>1001608.8309408727</v>
      </c>
      <c r="F72" s="35"/>
      <c r="G72" s="3"/>
    </row>
    <row r="73" spans="1:7" ht="15" customHeight="1">
      <c r="A73" s="56">
        <f>DATE(YEAR(A69),MONTH(A69)+1,$D$4)</f>
        <v>40330</v>
      </c>
      <c r="B73" s="3" t="str">
        <f t="shared" si="1"/>
        <v>Debit Order / Payment</v>
      </c>
      <c r="C73" s="34">
        <f>-$B$6-C71-C72</f>
        <v>-13357.895825866375</v>
      </c>
      <c r="D73" s="34">
        <f t="shared" si="0"/>
        <v>988250.9351150063</v>
      </c>
      <c r="F73" s="3">
        <f>COUNTIF($B$9:B73,B73)</f>
        <v>16</v>
      </c>
      <c r="G73" s="3"/>
    </row>
    <row r="74" spans="1:7" ht="15" customHeight="1">
      <c r="A74" s="56">
        <f>DATE(YEAR(A70),MONTH(A70)+2,1-1)</f>
        <v>40359</v>
      </c>
      <c r="B74" s="3" t="str">
        <f t="shared" si="1"/>
        <v>Interest</v>
      </c>
      <c r="C74" s="34">
        <f>D73*$B$5/12</f>
        <v>12353.136688937579</v>
      </c>
      <c r="D74" s="34">
        <f aca="true" t="shared" si="2" ref="D74:D137">D73+C74</f>
        <v>1000604.0718039438</v>
      </c>
      <c r="F74" s="35"/>
      <c r="G74" s="3"/>
    </row>
    <row r="75" spans="1:7" ht="15" customHeight="1">
      <c r="A75" s="56">
        <f>DATE(YEAR(A71),MONTH(A71)+1,1)</f>
        <v>40360</v>
      </c>
      <c r="B75" s="3" t="str">
        <f t="shared" si="1"/>
        <v>Admin Fee</v>
      </c>
      <c r="C75" s="34">
        <f>$G$4</f>
        <v>40</v>
      </c>
      <c r="D75" s="34">
        <f t="shared" si="2"/>
        <v>1000644.0718039438</v>
      </c>
      <c r="F75" s="35"/>
      <c r="G75" s="3"/>
    </row>
    <row r="76" spans="1:7" ht="15" customHeight="1">
      <c r="A76" s="56">
        <f>DATE(YEAR(A72),MONTH(A72)+1,1)</f>
        <v>40360</v>
      </c>
      <c r="B76" s="3" t="str">
        <f t="shared" si="1"/>
        <v>Insurance</v>
      </c>
      <c r="C76" s="34">
        <f>$G$3</f>
        <v>150</v>
      </c>
      <c r="D76" s="34">
        <f t="shared" si="2"/>
        <v>1000794.0718039438</v>
      </c>
      <c r="F76" s="35"/>
      <c r="G76" s="3"/>
    </row>
    <row r="77" spans="1:7" ht="15" customHeight="1">
      <c r="A77" s="56">
        <f>DATE(YEAR(A73),MONTH(A73)+1,$D$4)</f>
        <v>40360</v>
      </c>
      <c r="B77" s="3" t="str">
        <f t="shared" si="1"/>
        <v>Debit Order / Payment</v>
      </c>
      <c r="C77" s="34">
        <f>-$B$6-C75-C76</f>
        <v>-13357.895825866375</v>
      </c>
      <c r="D77" s="34">
        <f t="shared" si="2"/>
        <v>987436.1759780775</v>
      </c>
      <c r="F77" s="3">
        <f>COUNTIF($B$9:B77,B77)</f>
        <v>17</v>
      </c>
      <c r="G77" s="3"/>
    </row>
    <row r="78" spans="1:7" ht="15" customHeight="1">
      <c r="A78" s="56">
        <f>DATE(YEAR(A74),MONTH(A74)+2,1-1)</f>
        <v>40390</v>
      </c>
      <c r="B78" s="3" t="str">
        <f t="shared" si="1"/>
        <v>Interest</v>
      </c>
      <c r="C78" s="34">
        <f>D77*$B$5/12</f>
        <v>12342.952199725967</v>
      </c>
      <c r="D78" s="34">
        <f t="shared" si="2"/>
        <v>999779.1281778035</v>
      </c>
      <c r="F78" s="35"/>
      <c r="G78" s="3"/>
    </row>
    <row r="79" spans="1:7" ht="15" customHeight="1">
      <c r="A79" s="56">
        <f>DATE(YEAR(A75),MONTH(A75)+1,1)</f>
        <v>40391</v>
      </c>
      <c r="B79" s="3" t="str">
        <f t="shared" si="1"/>
        <v>Admin Fee</v>
      </c>
      <c r="C79" s="34">
        <f>$G$4</f>
        <v>40</v>
      </c>
      <c r="D79" s="34">
        <f t="shared" si="2"/>
        <v>999819.1281778035</v>
      </c>
      <c r="F79" s="35"/>
      <c r="G79" s="3"/>
    </row>
    <row r="80" spans="1:7" ht="15" customHeight="1">
      <c r="A80" s="56">
        <f>DATE(YEAR(A76),MONTH(A76)+1,1)</f>
        <v>40391</v>
      </c>
      <c r="B80" s="3" t="str">
        <f t="shared" si="1"/>
        <v>Insurance</v>
      </c>
      <c r="C80" s="34">
        <f>$G$3</f>
        <v>150</v>
      </c>
      <c r="D80" s="34">
        <f t="shared" si="2"/>
        <v>999969.1281778035</v>
      </c>
      <c r="F80" s="35"/>
      <c r="G80" s="3"/>
    </row>
    <row r="81" spans="1:7" ht="15" customHeight="1">
      <c r="A81" s="56">
        <f>DATE(YEAR(A77),MONTH(A77)+1,$D$4)</f>
        <v>40391</v>
      </c>
      <c r="B81" s="3" t="str">
        <f t="shared" si="1"/>
        <v>Debit Order / Payment</v>
      </c>
      <c r="C81" s="34">
        <f>-$B$6-C79-C80</f>
        <v>-13357.895825866375</v>
      </c>
      <c r="D81" s="34">
        <f t="shared" si="2"/>
        <v>986611.2323519371</v>
      </c>
      <c r="F81" s="3">
        <f>COUNTIF($B$9:B81,B81)</f>
        <v>18</v>
      </c>
      <c r="G81" s="3"/>
    </row>
    <row r="82" spans="1:7" ht="15" customHeight="1">
      <c r="A82" s="56">
        <f>DATE(YEAR(A78),MONTH(A78)+2,1-1)</f>
        <v>40421</v>
      </c>
      <c r="B82" s="3" t="str">
        <f aca="true" t="shared" si="3" ref="B82:B145">B78</f>
        <v>Interest</v>
      </c>
      <c r="C82" s="34">
        <f>D81*$B$5/12</f>
        <v>12332.640404399213</v>
      </c>
      <c r="D82" s="34">
        <f t="shared" si="2"/>
        <v>998943.8727563363</v>
      </c>
      <c r="F82" s="35"/>
      <c r="G82" s="3"/>
    </row>
    <row r="83" spans="1:7" ht="15" customHeight="1">
      <c r="A83" s="56">
        <f>DATE(YEAR(A79),MONTH(A79)+1,1)</f>
        <v>40422</v>
      </c>
      <c r="B83" s="3" t="str">
        <f t="shared" si="3"/>
        <v>Admin Fee</v>
      </c>
      <c r="C83" s="34">
        <f>$G$4</f>
        <v>40</v>
      </c>
      <c r="D83" s="34">
        <f t="shared" si="2"/>
        <v>998983.8727563363</v>
      </c>
      <c r="F83" s="35"/>
      <c r="G83" s="3"/>
    </row>
    <row r="84" spans="1:7" ht="15" customHeight="1">
      <c r="A84" s="56">
        <f>DATE(YEAR(A80),MONTH(A80)+1,1)</f>
        <v>40422</v>
      </c>
      <c r="B84" s="3" t="str">
        <f t="shared" si="3"/>
        <v>Insurance</v>
      </c>
      <c r="C84" s="34">
        <f>$G$3</f>
        <v>150</v>
      </c>
      <c r="D84" s="34">
        <f t="shared" si="2"/>
        <v>999133.8727563363</v>
      </c>
      <c r="F84" s="35"/>
      <c r="G84" s="3"/>
    </row>
    <row r="85" spans="1:7" ht="15" customHeight="1">
      <c r="A85" s="56">
        <f>DATE(YEAR(A81),MONTH(A81)+1,$D$4)</f>
        <v>40422</v>
      </c>
      <c r="B85" s="3" t="str">
        <f t="shared" si="3"/>
        <v>Debit Order / Payment</v>
      </c>
      <c r="C85" s="34">
        <f>-$B$6-C83-C84</f>
        <v>-13357.895825866375</v>
      </c>
      <c r="D85" s="34">
        <f t="shared" si="2"/>
        <v>985775.97693047</v>
      </c>
      <c r="F85" s="3">
        <f>COUNTIF($B$9:B85,B85)</f>
        <v>19</v>
      </c>
      <c r="G85" s="3"/>
    </row>
    <row r="86" spans="1:7" ht="15" customHeight="1">
      <c r="A86" s="56">
        <f>DATE(YEAR(A82),MONTH(A82)+2,1-1)</f>
        <v>40451</v>
      </c>
      <c r="B86" s="3" t="str">
        <f t="shared" si="3"/>
        <v>Interest</v>
      </c>
      <c r="C86" s="34">
        <f>D85*$B$5/12</f>
        <v>12322.199711630876</v>
      </c>
      <c r="D86" s="34">
        <f t="shared" si="2"/>
        <v>998098.1766421008</v>
      </c>
      <c r="F86" s="35"/>
      <c r="G86" s="3"/>
    </row>
    <row r="87" spans="1:7" ht="15" customHeight="1">
      <c r="A87" s="56">
        <f>DATE(YEAR(A83),MONTH(A83)+1,1)</f>
        <v>40452</v>
      </c>
      <c r="B87" s="3" t="str">
        <f t="shared" si="3"/>
        <v>Admin Fee</v>
      </c>
      <c r="C87" s="34">
        <f>$G$4</f>
        <v>40</v>
      </c>
      <c r="D87" s="34">
        <f t="shared" si="2"/>
        <v>998138.1766421008</v>
      </c>
      <c r="F87" s="35"/>
      <c r="G87" s="3"/>
    </row>
    <row r="88" spans="1:7" ht="15" customHeight="1">
      <c r="A88" s="56">
        <f>DATE(YEAR(A84),MONTH(A84)+1,1)</f>
        <v>40452</v>
      </c>
      <c r="B88" s="3" t="str">
        <f t="shared" si="3"/>
        <v>Insurance</v>
      </c>
      <c r="C88" s="34">
        <f>$G$3</f>
        <v>150</v>
      </c>
      <c r="D88" s="34">
        <f t="shared" si="2"/>
        <v>998288.1766421008</v>
      </c>
      <c r="F88" s="35"/>
      <c r="G88" s="3"/>
    </row>
    <row r="89" spans="1:7" ht="15" customHeight="1">
      <c r="A89" s="56">
        <f>DATE(YEAR(A85),MONTH(A85)+1,$D$4)</f>
        <v>40452</v>
      </c>
      <c r="B89" s="3" t="str">
        <f t="shared" si="3"/>
        <v>Debit Order / Payment</v>
      </c>
      <c r="C89" s="34">
        <f>-$B$6-C87-C88</f>
        <v>-13357.895825866375</v>
      </c>
      <c r="D89" s="34">
        <f t="shared" si="2"/>
        <v>984930.2808162344</v>
      </c>
      <c r="F89" s="3">
        <f>COUNTIF($B$9:B89,B89)</f>
        <v>20</v>
      </c>
      <c r="G89" s="3"/>
    </row>
    <row r="90" spans="1:7" ht="15" customHeight="1">
      <c r="A90" s="56">
        <f>DATE(YEAR(A86),MONTH(A86)+2,1-1)</f>
        <v>40482</v>
      </c>
      <c r="B90" s="3" t="str">
        <f t="shared" si="3"/>
        <v>Interest</v>
      </c>
      <c r="C90" s="34">
        <f>D89*$B$5/12</f>
        <v>12311.628510202929</v>
      </c>
      <c r="D90" s="34">
        <f t="shared" si="2"/>
        <v>997241.9093264374</v>
      </c>
      <c r="F90" s="35"/>
      <c r="G90" s="3"/>
    </row>
    <row r="91" spans="1:7" ht="15" customHeight="1">
      <c r="A91" s="56">
        <f>DATE(YEAR(A87),MONTH(A87)+1,1)</f>
        <v>40483</v>
      </c>
      <c r="B91" s="3" t="str">
        <f t="shared" si="3"/>
        <v>Admin Fee</v>
      </c>
      <c r="C91" s="34">
        <f>$G$4</f>
        <v>40</v>
      </c>
      <c r="D91" s="34">
        <f t="shared" si="2"/>
        <v>997281.9093264374</v>
      </c>
      <c r="F91" s="35"/>
      <c r="G91" s="3"/>
    </row>
    <row r="92" spans="1:7" ht="15" customHeight="1">
      <c r="A92" s="56">
        <f>DATE(YEAR(A88),MONTH(A88)+1,1)</f>
        <v>40483</v>
      </c>
      <c r="B92" s="3" t="str">
        <f t="shared" si="3"/>
        <v>Insurance</v>
      </c>
      <c r="C92" s="34">
        <f>$G$3</f>
        <v>150</v>
      </c>
      <c r="D92" s="34">
        <f t="shared" si="2"/>
        <v>997431.9093264374</v>
      </c>
      <c r="F92" s="35"/>
      <c r="G92" s="3"/>
    </row>
    <row r="93" spans="1:7" ht="15" customHeight="1">
      <c r="A93" s="56">
        <f>DATE(YEAR(A89),MONTH(A89)+1,$D$4)</f>
        <v>40483</v>
      </c>
      <c r="B93" s="3" t="str">
        <f t="shared" si="3"/>
        <v>Debit Order / Payment</v>
      </c>
      <c r="C93" s="34">
        <f>-$B$6-C91-C92</f>
        <v>-13357.895825866375</v>
      </c>
      <c r="D93" s="34">
        <f t="shared" si="2"/>
        <v>984074.013500571</v>
      </c>
      <c r="F93" s="3">
        <f>COUNTIF($B$9:B93,B93)</f>
        <v>21</v>
      </c>
      <c r="G93" s="3"/>
    </row>
    <row r="94" spans="1:7" ht="15" customHeight="1">
      <c r="A94" s="56">
        <f>DATE(YEAR(A90),MONTH(A90)+2,1-1)</f>
        <v>40512</v>
      </c>
      <c r="B94" s="3" t="str">
        <f t="shared" si="3"/>
        <v>Interest</v>
      </c>
      <c r="C94" s="34">
        <f>D93*$B$5/12</f>
        <v>12300.925168757138</v>
      </c>
      <c r="D94" s="34">
        <f t="shared" si="2"/>
        <v>996374.9386693281</v>
      </c>
      <c r="F94" s="35"/>
      <c r="G94" s="3"/>
    </row>
    <row r="95" spans="1:7" ht="15" customHeight="1">
      <c r="A95" s="56">
        <f>DATE(YEAR(A91),MONTH(A91)+1,1)</f>
        <v>40513</v>
      </c>
      <c r="B95" s="3" t="str">
        <f t="shared" si="3"/>
        <v>Admin Fee</v>
      </c>
      <c r="C95" s="34">
        <f>$G$4</f>
        <v>40</v>
      </c>
      <c r="D95" s="34">
        <f t="shared" si="2"/>
        <v>996414.9386693281</v>
      </c>
      <c r="F95" s="35"/>
      <c r="G95" s="3"/>
    </row>
    <row r="96" spans="1:7" ht="15" customHeight="1">
      <c r="A96" s="56">
        <f>DATE(YEAR(A92),MONTH(A92)+1,1)</f>
        <v>40513</v>
      </c>
      <c r="B96" s="3" t="str">
        <f t="shared" si="3"/>
        <v>Insurance</v>
      </c>
      <c r="C96" s="34">
        <f>$G$3</f>
        <v>150</v>
      </c>
      <c r="D96" s="34">
        <f t="shared" si="2"/>
        <v>996564.9386693281</v>
      </c>
      <c r="F96" s="35"/>
      <c r="G96" s="3"/>
    </row>
    <row r="97" spans="1:7" ht="15" customHeight="1">
      <c r="A97" s="56">
        <f>DATE(YEAR(A93),MONTH(A93)+1,$D$4)</f>
        <v>40513</v>
      </c>
      <c r="B97" s="3" t="str">
        <f t="shared" si="3"/>
        <v>Debit Order / Payment</v>
      </c>
      <c r="C97" s="34">
        <f>-$B$6-C95-C96</f>
        <v>-13357.895825866375</v>
      </c>
      <c r="D97" s="34">
        <f t="shared" si="2"/>
        <v>983207.0428434617</v>
      </c>
      <c r="F97" s="3">
        <f>COUNTIF($B$9:B97,B97)</f>
        <v>22</v>
      </c>
      <c r="G97" s="3"/>
    </row>
    <row r="98" spans="1:7" ht="15" customHeight="1">
      <c r="A98" s="56">
        <f>DATE(YEAR(A94),MONTH(A94)+2,1-1)</f>
        <v>40543</v>
      </c>
      <c r="B98" s="3" t="str">
        <f t="shared" si="3"/>
        <v>Interest</v>
      </c>
      <c r="C98" s="34">
        <f>D97*$B$5/12</f>
        <v>12290.088035543273</v>
      </c>
      <c r="D98" s="34">
        <f t="shared" si="2"/>
        <v>995497.130879005</v>
      </c>
      <c r="F98" s="35"/>
      <c r="G98" s="3"/>
    </row>
    <row r="99" spans="1:7" ht="15" customHeight="1">
      <c r="A99" s="56">
        <f>DATE(YEAR(A95),MONTH(A95)+1,1)</f>
        <v>40544</v>
      </c>
      <c r="B99" s="3" t="str">
        <f t="shared" si="3"/>
        <v>Admin Fee</v>
      </c>
      <c r="C99" s="34">
        <f>$G$4</f>
        <v>40</v>
      </c>
      <c r="D99" s="34">
        <f t="shared" si="2"/>
        <v>995537.130879005</v>
      </c>
      <c r="F99" s="35"/>
      <c r="G99" s="3"/>
    </row>
    <row r="100" spans="1:7" ht="15" customHeight="1">
      <c r="A100" s="56">
        <f>DATE(YEAR(A96),MONTH(A96)+1,1)</f>
        <v>40544</v>
      </c>
      <c r="B100" s="3" t="str">
        <f t="shared" si="3"/>
        <v>Insurance</v>
      </c>
      <c r="C100" s="34">
        <f>$G$3</f>
        <v>150</v>
      </c>
      <c r="D100" s="34">
        <f t="shared" si="2"/>
        <v>995687.130879005</v>
      </c>
      <c r="F100" s="35"/>
      <c r="G100" s="3"/>
    </row>
    <row r="101" spans="1:7" ht="15" customHeight="1">
      <c r="A101" s="56">
        <f>DATE(YEAR(A97),MONTH(A97)+1,$D$4)</f>
        <v>40544</v>
      </c>
      <c r="B101" s="3" t="str">
        <f t="shared" si="3"/>
        <v>Debit Order / Payment</v>
      </c>
      <c r="C101" s="34">
        <f>-$B$6-C99-C100</f>
        <v>-13357.895825866375</v>
      </c>
      <c r="D101" s="34">
        <f t="shared" si="2"/>
        <v>982329.2350531386</v>
      </c>
      <c r="F101" s="3">
        <f>COUNTIF($B$9:B101,B101)</f>
        <v>23</v>
      </c>
      <c r="G101" s="3"/>
    </row>
    <row r="102" spans="1:7" ht="15" customHeight="1">
      <c r="A102" s="56">
        <f>DATE(YEAR(A98),MONTH(A98)+2,1-1)</f>
        <v>40574</v>
      </c>
      <c r="B102" s="3" t="str">
        <f t="shared" si="3"/>
        <v>Interest</v>
      </c>
      <c r="C102" s="34">
        <f>D101*$B$5/12</f>
        <v>12279.115438164232</v>
      </c>
      <c r="D102" s="34">
        <f t="shared" si="2"/>
        <v>994608.3504913028</v>
      </c>
      <c r="F102" s="35"/>
      <c r="G102" s="3"/>
    </row>
    <row r="103" spans="1:7" ht="15" customHeight="1">
      <c r="A103" s="56">
        <f>DATE(YEAR(A99),MONTH(A99)+1,1)</f>
        <v>40575</v>
      </c>
      <c r="B103" s="3" t="str">
        <f t="shared" si="3"/>
        <v>Admin Fee</v>
      </c>
      <c r="C103" s="34">
        <f>$G$4</f>
        <v>40</v>
      </c>
      <c r="D103" s="34">
        <f t="shared" si="2"/>
        <v>994648.3504913028</v>
      </c>
      <c r="F103" s="35"/>
      <c r="G103" s="3"/>
    </row>
    <row r="104" spans="1:7" ht="15" customHeight="1">
      <c r="A104" s="56">
        <f>DATE(YEAR(A100),MONTH(A100)+1,1)</f>
        <v>40575</v>
      </c>
      <c r="B104" s="3" t="str">
        <f t="shared" si="3"/>
        <v>Insurance</v>
      </c>
      <c r="C104" s="34">
        <f>$G$3</f>
        <v>150</v>
      </c>
      <c r="D104" s="34">
        <f t="shared" si="2"/>
        <v>994798.3504913028</v>
      </c>
      <c r="F104" s="35"/>
      <c r="G104" s="3"/>
    </row>
    <row r="105" spans="1:7" ht="15" customHeight="1">
      <c r="A105" s="56">
        <f>DATE(YEAR(A101),MONTH(A101)+1,$D$4)</f>
        <v>40575</v>
      </c>
      <c r="B105" s="3" t="str">
        <f t="shared" si="3"/>
        <v>Debit Order / Payment</v>
      </c>
      <c r="C105" s="34">
        <f>-$B$6-C103-C104</f>
        <v>-13357.895825866375</v>
      </c>
      <c r="D105" s="34">
        <f t="shared" si="2"/>
        <v>981440.4546654364</v>
      </c>
      <c r="F105" s="3">
        <f>COUNTIF($B$9:B105,B105)</f>
        <v>24</v>
      </c>
      <c r="G105" s="3"/>
    </row>
    <row r="106" spans="1:7" ht="15" customHeight="1">
      <c r="A106" s="56">
        <f>DATE(YEAR(A102),MONTH(A102)+2,1-1)</f>
        <v>40602</v>
      </c>
      <c r="B106" s="3" t="str">
        <f t="shared" si="3"/>
        <v>Interest</v>
      </c>
      <c r="C106" s="34">
        <f>D105*$B$5/12</f>
        <v>12268.005683317955</v>
      </c>
      <c r="D106" s="34">
        <f t="shared" si="2"/>
        <v>993708.4603487544</v>
      </c>
      <c r="F106" s="35"/>
      <c r="G106" s="3"/>
    </row>
    <row r="107" spans="1:7" ht="15" customHeight="1">
      <c r="A107" s="56">
        <f>DATE(YEAR(A103),MONTH(A103)+1,1)</f>
        <v>40603</v>
      </c>
      <c r="B107" s="3" t="str">
        <f t="shared" si="3"/>
        <v>Admin Fee</v>
      </c>
      <c r="C107" s="34">
        <f>$G$4</f>
        <v>40</v>
      </c>
      <c r="D107" s="34">
        <f t="shared" si="2"/>
        <v>993748.4603487544</v>
      </c>
      <c r="F107" s="35"/>
      <c r="G107" s="3"/>
    </row>
    <row r="108" spans="1:7" ht="15" customHeight="1">
      <c r="A108" s="56">
        <f>DATE(YEAR(A104),MONTH(A104)+1,1)</f>
        <v>40603</v>
      </c>
      <c r="B108" s="3" t="str">
        <f t="shared" si="3"/>
        <v>Insurance</v>
      </c>
      <c r="C108" s="34">
        <f>$G$3</f>
        <v>150</v>
      </c>
      <c r="D108" s="34">
        <f t="shared" si="2"/>
        <v>993898.4603487544</v>
      </c>
      <c r="F108" s="35"/>
      <c r="G108" s="3"/>
    </row>
    <row r="109" spans="1:7" ht="15" customHeight="1">
      <c r="A109" s="56">
        <f>DATE(YEAR(A105),MONTH(A105)+1,$D$4)</f>
        <v>40603</v>
      </c>
      <c r="B109" s="3" t="str">
        <f t="shared" si="3"/>
        <v>Debit Order / Payment</v>
      </c>
      <c r="C109" s="34">
        <f>-$B$6-C107-C108</f>
        <v>-13357.895825866375</v>
      </c>
      <c r="D109" s="34">
        <f t="shared" si="2"/>
        <v>980540.564522888</v>
      </c>
      <c r="F109" s="3">
        <f>COUNTIF($B$9:B109,B109)</f>
        <v>25</v>
      </c>
      <c r="G109" s="3"/>
    </row>
    <row r="110" spans="1:7" ht="15" customHeight="1">
      <c r="A110" s="56">
        <f>DATE(YEAR(A106),MONTH(A106)+2,1-1)</f>
        <v>40633</v>
      </c>
      <c r="B110" s="3" t="str">
        <f t="shared" si="3"/>
        <v>Interest</v>
      </c>
      <c r="C110" s="34">
        <f>D109*$B$5/12</f>
        <v>12256.7570565361</v>
      </c>
      <c r="D110" s="34">
        <f t="shared" si="2"/>
        <v>992797.3215794242</v>
      </c>
      <c r="F110" s="35"/>
      <c r="G110" s="3"/>
    </row>
    <row r="111" spans="1:7" ht="15" customHeight="1">
      <c r="A111" s="56">
        <f>DATE(YEAR(A107),MONTH(A107)+1,1)</f>
        <v>40634</v>
      </c>
      <c r="B111" s="3" t="str">
        <f t="shared" si="3"/>
        <v>Admin Fee</v>
      </c>
      <c r="C111" s="34">
        <f>$G$4</f>
        <v>40</v>
      </c>
      <c r="D111" s="34">
        <f t="shared" si="2"/>
        <v>992837.3215794242</v>
      </c>
      <c r="F111" s="35"/>
      <c r="G111" s="3"/>
    </row>
    <row r="112" spans="1:7" ht="15" customHeight="1">
      <c r="A112" s="56">
        <f>DATE(YEAR(A108),MONTH(A108)+1,1)</f>
        <v>40634</v>
      </c>
      <c r="B112" s="3" t="str">
        <f t="shared" si="3"/>
        <v>Insurance</v>
      </c>
      <c r="C112" s="34">
        <f>$G$3</f>
        <v>150</v>
      </c>
      <c r="D112" s="34">
        <f t="shared" si="2"/>
        <v>992987.3215794242</v>
      </c>
      <c r="F112" s="35"/>
      <c r="G112" s="3"/>
    </row>
    <row r="113" spans="1:7" ht="15" customHeight="1">
      <c r="A113" s="56">
        <f>DATE(YEAR(A109),MONTH(A109)+1,$D$4)</f>
        <v>40634</v>
      </c>
      <c r="B113" s="3" t="str">
        <f t="shared" si="3"/>
        <v>Debit Order / Payment</v>
      </c>
      <c r="C113" s="34">
        <f>-$B$6-C111-C112</f>
        <v>-13357.895825866375</v>
      </c>
      <c r="D113" s="34">
        <f t="shared" si="2"/>
        <v>979629.4257535578</v>
      </c>
      <c r="F113" s="3">
        <f>COUNTIF($B$9:B113,B113)</f>
        <v>26</v>
      </c>
      <c r="G113" s="3"/>
    </row>
    <row r="114" spans="1:7" ht="15" customHeight="1">
      <c r="A114" s="56">
        <f>DATE(YEAR(A110),MONTH(A110)+2,1-1)</f>
        <v>40663</v>
      </c>
      <c r="B114" s="3" t="str">
        <f t="shared" si="3"/>
        <v>Interest</v>
      </c>
      <c r="C114" s="34">
        <f>D113*$B$5/12</f>
        <v>12245.367821919472</v>
      </c>
      <c r="D114" s="34">
        <f t="shared" si="2"/>
        <v>991874.7935754773</v>
      </c>
      <c r="F114" s="35"/>
      <c r="G114" s="3"/>
    </row>
    <row r="115" spans="1:7" ht="15" customHeight="1">
      <c r="A115" s="56">
        <f>DATE(YEAR(A111),MONTH(A111)+1,1)</f>
        <v>40664</v>
      </c>
      <c r="B115" s="3" t="str">
        <f t="shared" si="3"/>
        <v>Admin Fee</v>
      </c>
      <c r="C115" s="34">
        <f>$G$4</f>
        <v>40</v>
      </c>
      <c r="D115" s="34">
        <f t="shared" si="2"/>
        <v>991914.7935754773</v>
      </c>
      <c r="F115" s="35"/>
      <c r="G115" s="3"/>
    </row>
    <row r="116" spans="1:7" ht="15" customHeight="1">
      <c r="A116" s="56">
        <f>DATE(YEAR(A112),MONTH(A112)+1,1)</f>
        <v>40664</v>
      </c>
      <c r="B116" s="3" t="str">
        <f t="shared" si="3"/>
        <v>Insurance</v>
      </c>
      <c r="C116" s="34">
        <f>$G$3</f>
        <v>150</v>
      </c>
      <c r="D116" s="34">
        <f t="shared" si="2"/>
        <v>992064.7935754773</v>
      </c>
      <c r="F116" s="35"/>
      <c r="G116" s="3"/>
    </row>
    <row r="117" spans="1:7" ht="15" customHeight="1">
      <c r="A117" s="56">
        <f>DATE(YEAR(A113),MONTH(A113)+1,$D$4)</f>
        <v>40664</v>
      </c>
      <c r="B117" s="3" t="str">
        <f t="shared" si="3"/>
        <v>Debit Order / Payment</v>
      </c>
      <c r="C117" s="34">
        <f>-$B$6-C115-C116</f>
        <v>-13357.895825866375</v>
      </c>
      <c r="D117" s="34">
        <f t="shared" si="2"/>
        <v>978706.897749611</v>
      </c>
      <c r="F117" s="3">
        <f>COUNTIF($B$9:B117,B117)</f>
        <v>27</v>
      </c>
      <c r="G117" s="3"/>
    </row>
    <row r="118" spans="1:7" ht="15" customHeight="1">
      <c r="A118" s="56">
        <f>DATE(YEAR(A114),MONTH(A114)+2,1-1)</f>
        <v>40694</v>
      </c>
      <c r="B118" s="3" t="str">
        <f t="shared" si="3"/>
        <v>Interest</v>
      </c>
      <c r="C118" s="34">
        <f>D117*$B$5/12</f>
        <v>12233.836221870137</v>
      </c>
      <c r="D118" s="34">
        <f t="shared" si="2"/>
        <v>990940.7339714811</v>
      </c>
      <c r="F118" s="35"/>
      <c r="G118" s="3"/>
    </row>
    <row r="119" spans="1:7" ht="15" customHeight="1">
      <c r="A119" s="56">
        <f>DATE(YEAR(A115),MONTH(A115)+1,1)</f>
        <v>40695</v>
      </c>
      <c r="B119" s="3" t="str">
        <f t="shared" si="3"/>
        <v>Admin Fee</v>
      </c>
      <c r="C119" s="34">
        <f>$G$4</f>
        <v>40</v>
      </c>
      <c r="D119" s="34">
        <f t="shared" si="2"/>
        <v>990980.7339714811</v>
      </c>
      <c r="F119" s="35"/>
      <c r="G119" s="3"/>
    </row>
    <row r="120" spans="1:7" ht="15" customHeight="1">
      <c r="A120" s="56">
        <f>DATE(YEAR(A116),MONTH(A116)+1,1)</f>
        <v>40695</v>
      </c>
      <c r="B120" s="3" t="str">
        <f t="shared" si="3"/>
        <v>Insurance</v>
      </c>
      <c r="C120" s="34">
        <f>$G$3</f>
        <v>150</v>
      </c>
      <c r="D120" s="34">
        <f t="shared" si="2"/>
        <v>991130.7339714811</v>
      </c>
      <c r="F120" s="35"/>
      <c r="G120" s="3"/>
    </row>
    <row r="121" spans="1:7" ht="15" customHeight="1">
      <c r="A121" s="56">
        <f>DATE(YEAR(A117),MONTH(A117)+1,$D$4)</f>
        <v>40695</v>
      </c>
      <c r="B121" s="3" t="str">
        <f t="shared" si="3"/>
        <v>Debit Order / Payment</v>
      </c>
      <c r="C121" s="34">
        <f>-$B$6-C119-C120</f>
        <v>-13357.895825866375</v>
      </c>
      <c r="D121" s="34">
        <f t="shared" si="2"/>
        <v>977772.8381456147</v>
      </c>
      <c r="F121" s="3">
        <f>COUNTIF($B$9:B121,B121)</f>
        <v>28</v>
      </c>
      <c r="G121" s="3"/>
    </row>
    <row r="122" spans="1:7" ht="15" customHeight="1">
      <c r="A122" s="56">
        <f>DATE(YEAR(A118),MONTH(A118)+2,1-1)</f>
        <v>40724</v>
      </c>
      <c r="B122" s="3" t="str">
        <f t="shared" si="3"/>
        <v>Interest</v>
      </c>
      <c r="C122" s="34">
        <f>D121*$B$5/12</f>
        <v>12222.160476820185</v>
      </c>
      <c r="D122" s="34">
        <f t="shared" si="2"/>
        <v>989994.9986224349</v>
      </c>
      <c r="F122" s="35"/>
      <c r="G122" s="3"/>
    </row>
    <row r="123" spans="1:7" ht="15" customHeight="1">
      <c r="A123" s="56">
        <f>DATE(YEAR(A119),MONTH(A119)+1,1)</f>
        <v>40725</v>
      </c>
      <c r="B123" s="3" t="str">
        <f t="shared" si="3"/>
        <v>Admin Fee</v>
      </c>
      <c r="C123" s="34">
        <f>$G$4</f>
        <v>40</v>
      </c>
      <c r="D123" s="34">
        <f t="shared" si="2"/>
        <v>990034.9986224349</v>
      </c>
      <c r="F123" s="35"/>
      <c r="G123" s="3"/>
    </row>
    <row r="124" spans="1:7" ht="15" customHeight="1">
      <c r="A124" s="56">
        <f>DATE(YEAR(A120),MONTH(A120)+1,1)</f>
        <v>40725</v>
      </c>
      <c r="B124" s="3" t="str">
        <f t="shared" si="3"/>
        <v>Insurance</v>
      </c>
      <c r="C124" s="34">
        <f>$G$3</f>
        <v>150</v>
      </c>
      <c r="D124" s="34">
        <f t="shared" si="2"/>
        <v>990184.9986224349</v>
      </c>
      <c r="F124" s="35"/>
      <c r="G124" s="3"/>
    </row>
    <row r="125" spans="1:7" ht="15" customHeight="1">
      <c r="A125" s="56">
        <f>DATE(YEAR(A121),MONTH(A121)+1,$D$4)</f>
        <v>40725</v>
      </c>
      <c r="B125" s="3" t="str">
        <f t="shared" si="3"/>
        <v>Debit Order / Payment</v>
      </c>
      <c r="C125" s="34">
        <f>-$B$6-C123-C124</f>
        <v>-13357.895825866375</v>
      </c>
      <c r="D125" s="34">
        <f t="shared" si="2"/>
        <v>976827.1027965685</v>
      </c>
      <c r="F125" s="3">
        <f>COUNTIF($B$9:B125,B125)</f>
        <v>29</v>
      </c>
      <c r="G125" s="3"/>
    </row>
    <row r="126" spans="1:7" ht="15" customHeight="1">
      <c r="A126" s="56">
        <f>DATE(YEAR(A122),MONTH(A122)+2,1-1)</f>
        <v>40755</v>
      </c>
      <c r="B126" s="3" t="str">
        <f t="shared" si="3"/>
        <v>Interest</v>
      </c>
      <c r="C126" s="34">
        <f>D125*$B$5/12</f>
        <v>12210.338784957106</v>
      </c>
      <c r="D126" s="34">
        <f t="shared" si="2"/>
        <v>989037.4415815256</v>
      </c>
      <c r="F126" s="35"/>
      <c r="G126" s="3"/>
    </row>
    <row r="127" spans="1:7" ht="15" customHeight="1">
      <c r="A127" s="56">
        <f>DATE(YEAR(A123),MONTH(A123)+1,1)</f>
        <v>40756</v>
      </c>
      <c r="B127" s="3" t="str">
        <f t="shared" si="3"/>
        <v>Admin Fee</v>
      </c>
      <c r="C127" s="34">
        <f>$G$4</f>
        <v>40</v>
      </c>
      <c r="D127" s="34">
        <f t="shared" si="2"/>
        <v>989077.4415815256</v>
      </c>
      <c r="F127" s="35"/>
      <c r="G127" s="3"/>
    </row>
    <row r="128" spans="1:7" ht="15" customHeight="1">
      <c r="A128" s="56">
        <f>DATE(YEAR(A124),MONTH(A124)+1,1)</f>
        <v>40756</v>
      </c>
      <c r="B128" s="3" t="str">
        <f t="shared" si="3"/>
        <v>Insurance</v>
      </c>
      <c r="C128" s="34">
        <f>$G$3</f>
        <v>150</v>
      </c>
      <c r="D128" s="34">
        <f t="shared" si="2"/>
        <v>989227.4415815256</v>
      </c>
      <c r="F128" s="35"/>
      <c r="G128" s="3"/>
    </row>
    <row r="129" spans="1:7" ht="15" customHeight="1">
      <c r="A129" s="56">
        <f>DATE(YEAR(A125),MONTH(A125)+1,$D$4)</f>
        <v>40756</v>
      </c>
      <c r="B129" s="3" t="str">
        <f t="shared" si="3"/>
        <v>Debit Order / Payment</v>
      </c>
      <c r="C129" s="34">
        <f>-$B$6-C127-C128</f>
        <v>-13357.895825866375</v>
      </c>
      <c r="D129" s="34">
        <f t="shared" si="2"/>
        <v>975869.5457556592</v>
      </c>
      <c r="F129" s="3">
        <f>COUNTIF($B$9:B129,B129)</f>
        <v>30</v>
      </c>
      <c r="G129" s="3"/>
    </row>
    <row r="130" spans="1:7" ht="15" customHeight="1">
      <c r="A130" s="56">
        <f>DATE(YEAR(A126),MONTH(A126)+2,1-1)</f>
        <v>40786</v>
      </c>
      <c r="B130" s="3" t="str">
        <f t="shared" si="3"/>
        <v>Interest</v>
      </c>
      <c r="C130" s="34">
        <f>D129*$B$5/12</f>
        <v>12198.36932194574</v>
      </c>
      <c r="D130" s="34">
        <f t="shared" si="2"/>
        <v>988067.9150776049</v>
      </c>
      <c r="F130" s="35"/>
      <c r="G130" s="3"/>
    </row>
    <row r="131" spans="1:7" ht="15" customHeight="1">
      <c r="A131" s="56">
        <f>DATE(YEAR(A127),MONTH(A127)+1,1)</f>
        <v>40787</v>
      </c>
      <c r="B131" s="3" t="str">
        <f t="shared" si="3"/>
        <v>Admin Fee</v>
      </c>
      <c r="C131" s="34">
        <f>$G$4</f>
        <v>40</v>
      </c>
      <c r="D131" s="34">
        <f t="shared" si="2"/>
        <v>988107.9150776049</v>
      </c>
      <c r="F131" s="35"/>
      <c r="G131" s="3"/>
    </row>
    <row r="132" spans="1:7" ht="15" customHeight="1">
      <c r="A132" s="56">
        <f>DATE(YEAR(A128),MONTH(A128)+1,1)</f>
        <v>40787</v>
      </c>
      <c r="B132" s="3" t="str">
        <f t="shared" si="3"/>
        <v>Insurance</v>
      </c>
      <c r="C132" s="34">
        <f>$G$3</f>
        <v>150</v>
      </c>
      <c r="D132" s="34">
        <f t="shared" si="2"/>
        <v>988257.9150776049</v>
      </c>
      <c r="F132" s="35"/>
      <c r="G132" s="3"/>
    </row>
    <row r="133" spans="1:7" ht="15" customHeight="1">
      <c r="A133" s="56">
        <f>DATE(YEAR(A129),MONTH(A129)+1,$D$4)</f>
        <v>40787</v>
      </c>
      <c r="B133" s="3" t="str">
        <f t="shared" si="3"/>
        <v>Debit Order / Payment</v>
      </c>
      <c r="C133" s="34">
        <f>-$B$6-C131-C132</f>
        <v>-13357.895825866375</v>
      </c>
      <c r="D133" s="34">
        <f t="shared" si="2"/>
        <v>974900.0192517386</v>
      </c>
      <c r="F133" s="3">
        <f>COUNTIF($B$9:B133,B133)</f>
        <v>31</v>
      </c>
      <c r="G133" s="3"/>
    </row>
    <row r="134" spans="1:7" ht="15" customHeight="1">
      <c r="A134" s="56">
        <f>DATE(YEAR(A130),MONTH(A130)+2,1-1)</f>
        <v>40816</v>
      </c>
      <c r="B134" s="3" t="str">
        <f t="shared" si="3"/>
        <v>Interest</v>
      </c>
      <c r="C134" s="34">
        <f>D133*$B$5/12</f>
        <v>12186.250240646732</v>
      </c>
      <c r="D134" s="34">
        <f t="shared" si="2"/>
        <v>987086.2694923853</v>
      </c>
      <c r="F134" s="35"/>
      <c r="G134" s="3"/>
    </row>
    <row r="135" spans="1:7" ht="15" customHeight="1">
      <c r="A135" s="56">
        <f>DATE(YEAR(A131),MONTH(A131)+1,1)</f>
        <v>40817</v>
      </c>
      <c r="B135" s="3" t="str">
        <f t="shared" si="3"/>
        <v>Admin Fee</v>
      </c>
      <c r="C135" s="34">
        <f>$G$4</f>
        <v>40</v>
      </c>
      <c r="D135" s="34">
        <f t="shared" si="2"/>
        <v>987126.2694923853</v>
      </c>
      <c r="F135" s="35"/>
      <c r="G135" s="3"/>
    </row>
    <row r="136" spans="1:7" ht="15" customHeight="1">
      <c r="A136" s="56">
        <f>DATE(YEAR(A132),MONTH(A132)+1,1)</f>
        <v>40817</v>
      </c>
      <c r="B136" s="3" t="str">
        <f t="shared" si="3"/>
        <v>Insurance</v>
      </c>
      <c r="C136" s="34">
        <f>$G$3</f>
        <v>150</v>
      </c>
      <c r="D136" s="34">
        <f t="shared" si="2"/>
        <v>987276.2694923853</v>
      </c>
      <c r="F136" s="35"/>
      <c r="G136" s="3"/>
    </row>
    <row r="137" spans="1:7" ht="15" customHeight="1">
      <c r="A137" s="56">
        <f>DATE(YEAR(A133),MONTH(A133)+1,$D$4)</f>
        <v>40817</v>
      </c>
      <c r="B137" s="3" t="str">
        <f t="shared" si="3"/>
        <v>Debit Order / Payment</v>
      </c>
      <c r="C137" s="34">
        <f>-$B$6-C135-C136</f>
        <v>-13357.895825866375</v>
      </c>
      <c r="D137" s="34">
        <f t="shared" si="2"/>
        <v>973918.373666519</v>
      </c>
      <c r="F137" s="3">
        <f>COUNTIF($B$9:B137,B137)</f>
        <v>32</v>
      </c>
      <c r="G137" s="3"/>
    </row>
    <row r="138" spans="1:7" ht="15" customHeight="1">
      <c r="A138" s="56">
        <f>DATE(YEAR(A134),MONTH(A134)+2,1-1)</f>
        <v>40847</v>
      </c>
      <c r="B138" s="3" t="str">
        <f t="shared" si="3"/>
        <v>Interest</v>
      </c>
      <c r="C138" s="34">
        <f>D137*$B$5/12</f>
        <v>12173.979670831488</v>
      </c>
      <c r="D138" s="34">
        <f aca="true" t="shared" si="4" ref="D138:D201">D137+C138</f>
        <v>986092.3533373504</v>
      </c>
      <c r="F138" s="35"/>
      <c r="G138" s="3"/>
    </row>
    <row r="139" spans="1:7" ht="15" customHeight="1">
      <c r="A139" s="56">
        <f>DATE(YEAR(A135),MONTH(A135)+1,1)</f>
        <v>40848</v>
      </c>
      <c r="B139" s="3" t="str">
        <f t="shared" si="3"/>
        <v>Admin Fee</v>
      </c>
      <c r="C139" s="34">
        <f>$G$4</f>
        <v>40</v>
      </c>
      <c r="D139" s="34">
        <f t="shared" si="4"/>
        <v>986132.3533373504</v>
      </c>
      <c r="F139" s="35"/>
      <c r="G139" s="3"/>
    </row>
    <row r="140" spans="1:7" ht="15" customHeight="1">
      <c r="A140" s="56">
        <f>DATE(YEAR(A136),MONTH(A136)+1,1)</f>
        <v>40848</v>
      </c>
      <c r="B140" s="3" t="str">
        <f t="shared" si="3"/>
        <v>Insurance</v>
      </c>
      <c r="C140" s="34">
        <f>$G$3</f>
        <v>150</v>
      </c>
      <c r="D140" s="34">
        <f t="shared" si="4"/>
        <v>986282.3533373504</v>
      </c>
      <c r="F140" s="35"/>
      <c r="G140" s="3"/>
    </row>
    <row r="141" spans="1:7" ht="15" customHeight="1">
      <c r="A141" s="56">
        <f>DATE(YEAR(A137),MONTH(A137)+1,$D$4)</f>
        <v>40848</v>
      </c>
      <c r="B141" s="3" t="str">
        <f t="shared" si="3"/>
        <v>Debit Order / Payment</v>
      </c>
      <c r="C141" s="34">
        <f>-$B$6-C139-C140</f>
        <v>-13357.895825866375</v>
      </c>
      <c r="D141" s="34">
        <f t="shared" si="4"/>
        <v>972924.457511484</v>
      </c>
      <c r="F141" s="3">
        <f>COUNTIF($B$9:B141,B141)</f>
        <v>33</v>
      </c>
      <c r="G141" s="3"/>
    </row>
    <row r="142" spans="1:7" ht="15" customHeight="1">
      <c r="A142" s="56">
        <f>DATE(YEAR(A138),MONTH(A138)+2,1-1)</f>
        <v>40877</v>
      </c>
      <c r="B142" s="3" t="str">
        <f t="shared" si="3"/>
        <v>Interest</v>
      </c>
      <c r="C142" s="34">
        <f>D141*$B$5/12</f>
        <v>12161.555718893549</v>
      </c>
      <c r="D142" s="34">
        <f t="shared" si="4"/>
        <v>985086.0132303776</v>
      </c>
      <c r="F142" s="35"/>
      <c r="G142" s="3"/>
    </row>
    <row r="143" spans="1:7" ht="15" customHeight="1">
      <c r="A143" s="56">
        <f>DATE(YEAR(A139),MONTH(A139)+1,1)</f>
        <v>40878</v>
      </c>
      <c r="B143" s="3" t="str">
        <f t="shared" si="3"/>
        <v>Admin Fee</v>
      </c>
      <c r="C143" s="34">
        <f>$G$4</f>
        <v>40</v>
      </c>
      <c r="D143" s="34">
        <f t="shared" si="4"/>
        <v>985126.0132303776</v>
      </c>
      <c r="F143" s="35"/>
      <c r="G143" s="3"/>
    </row>
    <row r="144" spans="1:7" ht="15" customHeight="1">
      <c r="A144" s="56">
        <f>DATE(YEAR(A140),MONTH(A140)+1,1)</f>
        <v>40878</v>
      </c>
      <c r="B144" s="3" t="str">
        <f t="shared" si="3"/>
        <v>Insurance</v>
      </c>
      <c r="C144" s="34">
        <f>$G$3</f>
        <v>150</v>
      </c>
      <c r="D144" s="34">
        <f t="shared" si="4"/>
        <v>985276.0132303776</v>
      </c>
      <c r="F144" s="35"/>
      <c r="G144" s="3"/>
    </row>
    <row r="145" spans="1:7" ht="15" customHeight="1">
      <c r="A145" s="56">
        <f>DATE(YEAR(A141),MONTH(A141)+1,$D$4)</f>
        <v>40878</v>
      </c>
      <c r="B145" s="3" t="str">
        <f t="shared" si="3"/>
        <v>Debit Order / Payment</v>
      </c>
      <c r="C145" s="34">
        <f>-$B$6-C143-C144</f>
        <v>-13357.895825866375</v>
      </c>
      <c r="D145" s="34">
        <f t="shared" si="4"/>
        <v>971918.1174045112</v>
      </c>
      <c r="F145" s="3">
        <f>COUNTIF($B$9:B145,B145)</f>
        <v>34</v>
      </c>
      <c r="G145" s="3"/>
    </row>
    <row r="146" spans="1:7" ht="15" customHeight="1">
      <c r="A146" s="56">
        <f>DATE(YEAR(A142),MONTH(A142)+2,1-1)</f>
        <v>40908</v>
      </c>
      <c r="B146" s="3" t="str">
        <f aca="true" t="shared" si="5" ref="B146:B209">B142</f>
        <v>Interest</v>
      </c>
      <c r="C146" s="34">
        <f>D145*$B$5/12</f>
        <v>12148.976467556391</v>
      </c>
      <c r="D146" s="34">
        <f t="shared" si="4"/>
        <v>984067.0938720676</v>
      </c>
      <c r="F146" s="35"/>
      <c r="G146" s="3"/>
    </row>
    <row r="147" spans="1:7" ht="15" customHeight="1">
      <c r="A147" s="56">
        <f>DATE(YEAR(A143),MONTH(A143)+1,1)</f>
        <v>40909</v>
      </c>
      <c r="B147" s="3" t="str">
        <f t="shared" si="5"/>
        <v>Admin Fee</v>
      </c>
      <c r="C147" s="34">
        <f>$G$4</f>
        <v>40</v>
      </c>
      <c r="D147" s="34">
        <f t="shared" si="4"/>
        <v>984107.0938720676</v>
      </c>
      <c r="F147" s="35"/>
      <c r="G147" s="3"/>
    </row>
    <row r="148" spans="1:7" ht="15" customHeight="1">
      <c r="A148" s="56">
        <f>DATE(YEAR(A144),MONTH(A144)+1,1)</f>
        <v>40909</v>
      </c>
      <c r="B148" s="3" t="str">
        <f t="shared" si="5"/>
        <v>Insurance</v>
      </c>
      <c r="C148" s="34">
        <f>$G$3</f>
        <v>150</v>
      </c>
      <c r="D148" s="34">
        <f t="shared" si="4"/>
        <v>984257.0938720676</v>
      </c>
      <c r="F148" s="35"/>
      <c r="G148" s="3"/>
    </row>
    <row r="149" spans="1:7" ht="15" customHeight="1">
      <c r="A149" s="56">
        <f>DATE(YEAR(A145),MONTH(A145)+1,$D$4)</f>
        <v>40909</v>
      </c>
      <c r="B149" s="3" t="str">
        <f t="shared" si="5"/>
        <v>Debit Order / Payment</v>
      </c>
      <c r="C149" s="34">
        <f>-$B$6-C147-C148</f>
        <v>-13357.895825866375</v>
      </c>
      <c r="D149" s="34">
        <f t="shared" si="4"/>
        <v>970899.1980462013</v>
      </c>
      <c r="F149" s="3">
        <f>COUNTIF($B$9:B149,B149)</f>
        <v>35</v>
      </c>
      <c r="G149" s="3"/>
    </row>
    <row r="150" spans="1:7" ht="15" customHeight="1">
      <c r="A150" s="56">
        <f>DATE(YEAR(A146),MONTH(A146)+2,1-1)</f>
        <v>40939</v>
      </c>
      <c r="B150" s="3" t="str">
        <f t="shared" si="5"/>
        <v>Interest</v>
      </c>
      <c r="C150" s="34">
        <f>D149*$B$5/12</f>
        <v>12136.239975577517</v>
      </c>
      <c r="D150" s="34">
        <f t="shared" si="4"/>
        <v>983035.4380217788</v>
      </c>
      <c r="F150" s="35"/>
      <c r="G150" s="3"/>
    </row>
    <row r="151" spans="1:7" ht="15" customHeight="1">
      <c r="A151" s="56">
        <f>DATE(YEAR(A147),MONTH(A147)+1,1)</f>
        <v>40940</v>
      </c>
      <c r="B151" s="3" t="str">
        <f t="shared" si="5"/>
        <v>Admin Fee</v>
      </c>
      <c r="C151" s="34">
        <f>$G$4</f>
        <v>40</v>
      </c>
      <c r="D151" s="34">
        <f t="shared" si="4"/>
        <v>983075.4380217788</v>
      </c>
      <c r="F151" s="35"/>
      <c r="G151" s="3"/>
    </row>
    <row r="152" spans="1:7" ht="15" customHeight="1">
      <c r="A152" s="56">
        <f>DATE(YEAR(A148),MONTH(A148)+1,1)</f>
        <v>40940</v>
      </c>
      <c r="B152" s="3" t="str">
        <f t="shared" si="5"/>
        <v>Insurance</v>
      </c>
      <c r="C152" s="34">
        <f>$G$3</f>
        <v>150</v>
      </c>
      <c r="D152" s="34">
        <f t="shared" si="4"/>
        <v>983225.4380217788</v>
      </c>
      <c r="F152" s="35"/>
      <c r="G152" s="3"/>
    </row>
    <row r="153" spans="1:7" ht="15" customHeight="1">
      <c r="A153" s="56">
        <f>DATE(YEAR(A149),MONTH(A149)+1,$D$4)</f>
        <v>40940</v>
      </c>
      <c r="B153" s="3" t="str">
        <f t="shared" si="5"/>
        <v>Debit Order / Payment</v>
      </c>
      <c r="C153" s="34">
        <f>-$B$6-C151-C152</f>
        <v>-13357.895825866375</v>
      </c>
      <c r="D153" s="34">
        <f t="shared" si="4"/>
        <v>969867.5421959125</v>
      </c>
      <c r="F153" s="3">
        <f>COUNTIF($B$9:B153,B153)</f>
        <v>36</v>
      </c>
      <c r="G153" s="3"/>
    </row>
    <row r="154" spans="1:7" ht="15" customHeight="1">
      <c r="A154" s="56">
        <f>DATE(YEAR(A150),MONTH(A150)+2,1-1)</f>
        <v>40968</v>
      </c>
      <c r="B154" s="3" t="str">
        <f t="shared" si="5"/>
        <v>Interest</v>
      </c>
      <c r="C154" s="34">
        <f>D153*$B$5/12</f>
        <v>12123.344277448907</v>
      </c>
      <c r="D154" s="34">
        <f t="shared" si="4"/>
        <v>981990.8864733614</v>
      </c>
      <c r="F154" s="35"/>
      <c r="G154" s="3"/>
    </row>
    <row r="155" spans="1:7" ht="15" customHeight="1">
      <c r="A155" s="56">
        <f>DATE(YEAR(A151),MONTH(A151)+1,1)</f>
        <v>40969</v>
      </c>
      <c r="B155" s="3" t="str">
        <f t="shared" si="5"/>
        <v>Admin Fee</v>
      </c>
      <c r="C155" s="34">
        <f>$G$4</f>
        <v>40</v>
      </c>
      <c r="D155" s="34">
        <f t="shared" si="4"/>
        <v>982030.8864733614</v>
      </c>
      <c r="F155" s="35"/>
      <c r="G155" s="3"/>
    </row>
    <row r="156" spans="1:7" ht="15" customHeight="1">
      <c r="A156" s="56">
        <f>DATE(YEAR(A152),MONTH(A152)+1,1)</f>
        <v>40969</v>
      </c>
      <c r="B156" s="3" t="str">
        <f t="shared" si="5"/>
        <v>Insurance</v>
      </c>
      <c r="C156" s="34">
        <f>$G$3</f>
        <v>150</v>
      </c>
      <c r="D156" s="34">
        <f t="shared" si="4"/>
        <v>982180.8864733614</v>
      </c>
      <c r="F156" s="35"/>
      <c r="G156" s="3"/>
    </row>
    <row r="157" spans="1:7" ht="15" customHeight="1">
      <c r="A157" s="56">
        <f>DATE(YEAR(A153),MONTH(A153)+1,$D$4)</f>
        <v>40969</v>
      </c>
      <c r="B157" s="3" t="str">
        <f t="shared" si="5"/>
        <v>Debit Order / Payment</v>
      </c>
      <c r="C157" s="34">
        <f>-$B$6-C155-C156</f>
        <v>-13357.895825866375</v>
      </c>
      <c r="D157" s="34">
        <f t="shared" si="4"/>
        <v>968822.990647495</v>
      </c>
      <c r="F157" s="3">
        <f>COUNTIF($B$9:B157,B157)</f>
        <v>37</v>
      </c>
      <c r="G157" s="3"/>
    </row>
    <row r="158" spans="1:7" ht="15" customHeight="1">
      <c r="A158" s="56">
        <f>DATE(YEAR(A154),MONTH(A154)+2,1-1)</f>
        <v>40999</v>
      </c>
      <c r="B158" s="3" t="str">
        <f t="shared" si="5"/>
        <v>Interest</v>
      </c>
      <c r="C158" s="34">
        <f>D157*$B$5/12</f>
        <v>12110.287383093688</v>
      </c>
      <c r="D158" s="34">
        <f t="shared" si="4"/>
        <v>980933.2780305888</v>
      </c>
      <c r="F158" s="35"/>
      <c r="G158" s="3"/>
    </row>
    <row r="159" spans="1:7" ht="15" customHeight="1">
      <c r="A159" s="56">
        <f>DATE(YEAR(A155),MONTH(A155)+1,1)</f>
        <v>41000</v>
      </c>
      <c r="B159" s="3" t="str">
        <f t="shared" si="5"/>
        <v>Admin Fee</v>
      </c>
      <c r="C159" s="34">
        <f>$G$4</f>
        <v>40</v>
      </c>
      <c r="D159" s="34">
        <f t="shared" si="4"/>
        <v>980973.2780305888</v>
      </c>
      <c r="F159" s="35"/>
      <c r="G159" s="3"/>
    </row>
    <row r="160" spans="1:7" ht="15" customHeight="1">
      <c r="A160" s="56">
        <f>DATE(YEAR(A156),MONTH(A156)+1,1)</f>
        <v>41000</v>
      </c>
      <c r="B160" s="3" t="str">
        <f t="shared" si="5"/>
        <v>Insurance</v>
      </c>
      <c r="C160" s="34">
        <f>$G$3</f>
        <v>150</v>
      </c>
      <c r="D160" s="34">
        <f t="shared" si="4"/>
        <v>981123.2780305888</v>
      </c>
      <c r="F160" s="35"/>
      <c r="G160" s="3"/>
    </row>
    <row r="161" spans="1:7" ht="15" customHeight="1">
      <c r="A161" s="56">
        <f>DATE(YEAR(A157),MONTH(A157)+1,$D$4)</f>
        <v>41000</v>
      </c>
      <c r="B161" s="3" t="str">
        <f t="shared" si="5"/>
        <v>Debit Order / Payment</v>
      </c>
      <c r="C161" s="34">
        <f>-$B$6-C159-C160</f>
        <v>-13357.895825866375</v>
      </c>
      <c r="D161" s="34">
        <f t="shared" si="4"/>
        <v>967765.3822047224</v>
      </c>
      <c r="F161" s="3">
        <f>COUNTIF($B$9:B161,B161)</f>
        <v>38</v>
      </c>
      <c r="G161" s="3"/>
    </row>
    <row r="162" spans="1:7" ht="15" customHeight="1">
      <c r="A162" s="56">
        <f>DATE(YEAR(A158),MONTH(A158)+2,1-1)</f>
        <v>41029</v>
      </c>
      <c r="B162" s="3" t="str">
        <f t="shared" si="5"/>
        <v>Interest</v>
      </c>
      <c r="C162" s="34">
        <f>D161*$B$5/12</f>
        <v>12097.067277559028</v>
      </c>
      <c r="D162" s="34">
        <f t="shared" si="4"/>
        <v>979862.4494822815</v>
      </c>
      <c r="F162" s="35"/>
      <c r="G162" s="3"/>
    </row>
    <row r="163" spans="1:7" ht="15" customHeight="1">
      <c r="A163" s="56">
        <f>DATE(YEAR(A159),MONTH(A159)+1,1)</f>
        <v>41030</v>
      </c>
      <c r="B163" s="3" t="str">
        <f t="shared" si="5"/>
        <v>Admin Fee</v>
      </c>
      <c r="C163" s="34">
        <f>$G$4</f>
        <v>40</v>
      </c>
      <c r="D163" s="34">
        <f t="shared" si="4"/>
        <v>979902.4494822815</v>
      </c>
      <c r="F163" s="35"/>
      <c r="G163" s="3"/>
    </row>
    <row r="164" spans="1:7" ht="15" customHeight="1">
      <c r="A164" s="56">
        <f>DATE(YEAR(A160),MONTH(A160)+1,1)</f>
        <v>41030</v>
      </c>
      <c r="B164" s="3" t="str">
        <f t="shared" si="5"/>
        <v>Insurance</v>
      </c>
      <c r="C164" s="34">
        <f>$G$3</f>
        <v>150</v>
      </c>
      <c r="D164" s="34">
        <f t="shared" si="4"/>
        <v>980052.4494822815</v>
      </c>
      <c r="F164" s="35"/>
      <c r="G164" s="3"/>
    </row>
    <row r="165" spans="1:7" ht="15" customHeight="1">
      <c r="A165" s="56">
        <f>DATE(YEAR(A161),MONTH(A161)+1,$D$4)</f>
        <v>41030</v>
      </c>
      <c r="B165" s="3" t="str">
        <f t="shared" si="5"/>
        <v>Debit Order / Payment</v>
      </c>
      <c r="C165" s="34">
        <f>-$B$6-C163-C164</f>
        <v>-13357.895825866375</v>
      </c>
      <c r="D165" s="34">
        <f t="shared" si="4"/>
        <v>966694.5536564151</v>
      </c>
      <c r="F165" s="3">
        <f>COUNTIF($B$9:B165,B165)</f>
        <v>39</v>
      </c>
      <c r="G165" s="3"/>
    </row>
    <row r="166" spans="1:7" ht="15" customHeight="1">
      <c r="A166" s="56">
        <f>DATE(YEAR(A162),MONTH(A162)+2,1-1)</f>
        <v>41060</v>
      </c>
      <c r="B166" s="3" t="str">
        <f t="shared" si="5"/>
        <v>Interest</v>
      </c>
      <c r="C166" s="34">
        <f>D165*$B$5/12</f>
        <v>12083.681920705189</v>
      </c>
      <c r="D166" s="34">
        <f t="shared" si="4"/>
        <v>978778.2355771202</v>
      </c>
      <c r="F166" s="35"/>
      <c r="G166" s="3"/>
    </row>
    <row r="167" spans="1:7" ht="15" customHeight="1">
      <c r="A167" s="56">
        <f>DATE(YEAR(A163),MONTH(A163)+1,1)</f>
        <v>41061</v>
      </c>
      <c r="B167" s="3" t="str">
        <f t="shared" si="5"/>
        <v>Admin Fee</v>
      </c>
      <c r="C167" s="34">
        <f>$G$4</f>
        <v>40</v>
      </c>
      <c r="D167" s="34">
        <f t="shared" si="4"/>
        <v>978818.2355771202</v>
      </c>
      <c r="F167" s="35"/>
      <c r="G167" s="3"/>
    </row>
    <row r="168" spans="1:7" ht="15" customHeight="1">
      <c r="A168" s="56">
        <f>DATE(YEAR(A164),MONTH(A164)+1,1)</f>
        <v>41061</v>
      </c>
      <c r="B168" s="3" t="str">
        <f t="shared" si="5"/>
        <v>Insurance</v>
      </c>
      <c r="C168" s="34">
        <f>$G$3</f>
        <v>150</v>
      </c>
      <c r="D168" s="34">
        <f t="shared" si="4"/>
        <v>978968.2355771202</v>
      </c>
      <c r="F168" s="35"/>
      <c r="G168" s="3"/>
    </row>
    <row r="169" spans="1:7" ht="15" customHeight="1">
      <c r="A169" s="56">
        <f>DATE(YEAR(A165),MONTH(A165)+1,$D$4)</f>
        <v>41061</v>
      </c>
      <c r="B169" s="3" t="str">
        <f t="shared" si="5"/>
        <v>Debit Order / Payment</v>
      </c>
      <c r="C169" s="34">
        <f>-$B$6-C167-C168</f>
        <v>-13357.895825866375</v>
      </c>
      <c r="D169" s="34">
        <f t="shared" si="4"/>
        <v>965610.3397512538</v>
      </c>
      <c r="F169" s="3">
        <f>COUNTIF($B$9:B169,B169)</f>
        <v>40</v>
      </c>
      <c r="G169" s="3"/>
    </row>
    <row r="170" spans="1:7" ht="15" customHeight="1">
      <c r="A170" s="56">
        <f>DATE(YEAR(A166),MONTH(A166)+2,1-1)</f>
        <v>41090</v>
      </c>
      <c r="B170" s="3" t="str">
        <f t="shared" si="5"/>
        <v>Interest</v>
      </c>
      <c r="C170" s="34">
        <f>D169*$B$5/12</f>
        <v>12070.129246890674</v>
      </c>
      <c r="D170" s="34">
        <f t="shared" si="4"/>
        <v>977680.4689981445</v>
      </c>
      <c r="F170" s="35"/>
      <c r="G170" s="3"/>
    </row>
    <row r="171" spans="1:7" ht="15" customHeight="1">
      <c r="A171" s="56">
        <f>DATE(YEAR(A167),MONTH(A167)+1,1)</f>
        <v>41091</v>
      </c>
      <c r="B171" s="3" t="str">
        <f t="shared" si="5"/>
        <v>Admin Fee</v>
      </c>
      <c r="C171" s="34">
        <f>$G$4</f>
        <v>40</v>
      </c>
      <c r="D171" s="34">
        <f t="shared" si="4"/>
        <v>977720.4689981445</v>
      </c>
      <c r="F171" s="35"/>
      <c r="G171" s="3"/>
    </row>
    <row r="172" spans="1:7" ht="15" customHeight="1">
      <c r="A172" s="56">
        <f>DATE(YEAR(A168),MONTH(A168)+1,1)</f>
        <v>41091</v>
      </c>
      <c r="B172" s="3" t="str">
        <f t="shared" si="5"/>
        <v>Insurance</v>
      </c>
      <c r="C172" s="34">
        <f>$G$3</f>
        <v>150</v>
      </c>
      <c r="D172" s="34">
        <f t="shared" si="4"/>
        <v>977870.4689981445</v>
      </c>
      <c r="F172" s="35"/>
      <c r="G172" s="3"/>
    </row>
    <row r="173" spans="1:7" ht="15" customHeight="1">
      <c r="A173" s="56">
        <f>DATE(YEAR(A169),MONTH(A169)+1,$D$4)</f>
        <v>41091</v>
      </c>
      <c r="B173" s="3" t="str">
        <f t="shared" si="5"/>
        <v>Debit Order / Payment</v>
      </c>
      <c r="C173" s="34">
        <f>-$B$6-C171-C172</f>
        <v>-13357.895825866375</v>
      </c>
      <c r="D173" s="34">
        <f t="shared" si="4"/>
        <v>964512.5731722781</v>
      </c>
      <c r="F173" s="3">
        <f>COUNTIF($B$9:B173,B173)</f>
        <v>41</v>
      </c>
      <c r="G173" s="3"/>
    </row>
    <row r="174" spans="1:7" ht="15" customHeight="1">
      <c r="A174" s="56">
        <f>DATE(YEAR(A170),MONTH(A170)+2,1-1)</f>
        <v>41121</v>
      </c>
      <c r="B174" s="3" t="str">
        <f t="shared" si="5"/>
        <v>Interest</v>
      </c>
      <c r="C174" s="34">
        <f>D173*$B$5/12</f>
        <v>12056.407164653478</v>
      </c>
      <c r="D174" s="34">
        <f t="shared" si="4"/>
        <v>976568.9803369317</v>
      </c>
      <c r="F174" s="35"/>
      <c r="G174" s="3"/>
    </row>
    <row r="175" spans="1:7" ht="15" customHeight="1">
      <c r="A175" s="56">
        <f>DATE(YEAR(A171),MONTH(A171)+1,1)</f>
        <v>41122</v>
      </c>
      <c r="B175" s="3" t="str">
        <f t="shared" si="5"/>
        <v>Admin Fee</v>
      </c>
      <c r="C175" s="34">
        <f>$G$4</f>
        <v>40</v>
      </c>
      <c r="D175" s="34">
        <f t="shared" si="4"/>
        <v>976608.9803369317</v>
      </c>
      <c r="F175" s="35"/>
      <c r="G175" s="3"/>
    </row>
    <row r="176" spans="1:7" ht="15" customHeight="1">
      <c r="A176" s="56">
        <f>DATE(YEAR(A172),MONTH(A172)+1,1)</f>
        <v>41122</v>
      </c>
      <c r="B176" s="3" t="str">
        <f t="shared" si="5"/>
        <v>Insurance</v>
      </c>
      <c r="C176" s="34">
        <f>$G$3</f>
        <v>150</v>
      </c>
      <c r="D176" s="34">
        <f t="shared" si="4"/>
        <v>976758.9803369317</v>
      </c>
      <c r="F176" s="35"/>
      <c r="G176" s="3"/>
    </row>
    <row r="177" spans="1:7" ht="15" customHeight="1">
      <c r="A177" s="56">
        <f>DATE(YEAR(A173),MONTH(A173)+1,$D$4)</f>
        <v>41122</v>
      </c>
      <c r="B177" s="3" t="str">
        <f t="shared" si="5"/>
        <v>Debit Order / Payment</v>
      </c>
      <c r="C177" s="34">
        <f>-$B$6-C175-C176</f>
        <v>-13357.895825866375</v>
      </c>
      <c r="D177" s="34">
        <f t="shared" si="4"/>
        <v>963401.0845110653</v>
      </c>
      <c r="F177" s="3">
        <f>COUNTIF($B$9:B177,B177)</f>
        <v>42</v>
      </c>
      <c r="G177" s="3"/>
    </row>
    <row r="178" spans="1:7" ht="15" customHeight="1">
      <c r="A178" s="56">
        <f>DATE(YEAR(A174),MONTH(A174)+2,1-1)</f>
        <v>41152</v>
      </c>
      <c r="B178" s="3" t="str">
        <f t="shared" si="5"/>
        <v>Interest</v>
      </c>
      <c r="C178" s="34">
        <f>D177*$B$5/12</f>
        <v>12042.513556388316</v>
      </c>
      <c r="D178" s="34">
        <f t="shared" si="4"/>
        <v>975443.5980674536</v>
      </c>
      <c r="F178" s="35"/>
      <c r="G178" s="3"/>
    </row>
    <row r="179" spans="1:7" ht="15" customHeight="1">
      <c r="A179" s="56">
        <f>DATE(YEAR(A175),MONTH(A175)+1,1)</f>
        <v>41153</v>
      </c>
      <c r="B179" s="3" t="str">
        <f t="shared" si="5"/>
        <v>Admin Fee</v>
      </c>
      <c r="C179" s="34">
        <f>$G$4</f>
        <v>40</v>
      </c>
      <c r="D179" s="34">
        <f t="shared" si="4"/>
        <v>975483.5980674536</v>
      </c>
      <c r="F179" s="35"/>
      <c r="G179" s="3"/>
    </row>
    <row r="180" spans="1:7" ht="15" customHeight="1">
      <c r="A180" s="56">
        <f>DATE(YEAR(A176),MONTH(A176)+1,1)</f>
        <v>41153</v>
      </c>
      <c r="B180" s="3" t="str">
        <f t="shared" si="5"/>
        <v>Insurance</v>
      </c>
      <c r="C180" s="34">
        <f>$G$3</f>
        <v>150</v>
      </c>
      <c r="D180" s="34">
        <f t="shared" si="4"/>
        <v>975633.5980674536</v>
      </c>
      <c r="F180" s="35"/>
      <c r="G180" s="3"/>
    </row>
    <row r="181" spans="1:7" ht="15" customHeight="1">
      <c r="A181" s="56">
        <f>DATE(YEAR(A177),MONTH(A177)+1,$D$4)</f>
        <v>41153</v>
      </c>
      <c r="B181" s="3" t="str">
        <f t="shared" si="5"/>
        <v>Debit Order / Payment</v>
      </c>
      <c r="C181" s="34">
        <f>-$B$6-C179-C180</f>
        <v>-13357.895825866375</v>
      </c>
      <c r="D181" s="34">
        <f t="shared" si="4"/>
        <v>962275.7022415872</v>
      </c>
      <c r="F181" s="3">
        <f>COUNTIF($B$9:B181,B181)</f>
        <v>43</v>
      </c>
      <c r="G181" s="3"/>
    </row>
    <row r="182" spans="1:7" ht="15" customHeight="1">
      <c r="A182" s="56">
        <f>DATE(YEAR(A178),MONTH(A178)+2,1-1)</f>
        <v>41182</v>
      </c>
      <c r="B182" s="3" t="str">
        <f t="shared" si="5"/>
        <v>Interest</v>
      </c>
      <c r="C182" s="34">
        <f>D181*$B$5/12</f>
        <v>12028.44627801984</v>
      </c>
      <c r="D182" s="34">
        <f t="shared" si="4"/>
        <v>974304.148519607</v>
      </c>
      <c r="F182" s="35"/>
      <c r="G182" s="3"/>
    </row>
    <row r="183" spans="1:7" ht="15" customHeight="1">
      <c r="A183" s="56">
        <f>DATE(YEAR(A179),MONTH(A179)+1,1)</f>
        <v>41183</v>
      </c>
      <c r="B183" s="3" t="str">
        <f t="shared" si="5"/>
        <v>Admin Fee</v>
      </c>
      <c r="C183" s="34">
        <f>$G$4</f>
        <v>40</v>
      </c>
      <c r="D183" s="34">
        <f t="shared" si="4"/>
        <v>974344.148519607</v>
      </c>
      <c r="F183" s="35"/>
      <c r="G183" s="3"/>
    </row>
    <row r="184" spans="1:7" ht="15" customHeight="1">
      <c r="A184" s="56">
        <f>DATE(YEAR(A180),MONTH(A180)+1,1)</f>
        <v>41183</v>
      </c>
      <c r="B184" s="3" t="str">
        <f t="shared" si="5"/>
        <v>Insurance</v>
      </c>
      <c r="C184" s="34">
        <f>$G$3</f>
        <v>150</v>
      </c>
      <c r="D184" s="34">
        <f t="shared" si="4"/>
        <v>974494.148519607</v>
      </c>
      <c r="F184" s="35"/>
      <c r="G184" s="3"/>
    </row>
    <row r="185" spans="1:7" ht="15" customHeight="1">
      <c r="A185" s="56">
        <f>DATE(YEAR(A181),MONTH(A181)+1,$D$4)</f>
        <v>41183</v>
      </c>
      <c r="B185" s="3" t="str">
        <f t="shared" si="5"/>
        <v>Debit Order / Payment</v>
      </c>
      <c r="C185" s="34">
        <f>-$B$6-C183-C184</f>
        <v>-13357.895825866375</v>
      </c>
      <c r="D185" s="34">
        <f t="shared" si="4"/>
        <v>961136.2526937407</v>
      </c>
      <c r="F185" s="3">
        <f>COUNTIF($B$9:B185,B185)</f>
        <v>44</v>
      </c>
      <c r="G185" s="3"/>
    </row>
    <row r="186" spans="1:7" ht="15" customHeight="1">
      <c r="A186" s="56">
        <f>DATE(YEAR(A182),MONTH(A182)+2,1-1)</f>
        <v>41213</v>
      </c>
      <c r="B186" s="3" t="str">
        <f t="shared" si="5"/>
        <v>Interest</v>
      </c>
      <c r="C186" s="34">
        <f>D185*$B$5/12</f>
        <v>12014.203158671757</v>
      </c>
      <c r="D186" s="34">
        <f t="shared" si="4"/>
        <v>973150.4558524124</v>
      </c>
      <c r="F186" s="35"/>
      <c r="G186" s="3"/>
    </row>
    <row r="187" spans="1:7" ht="15" customHeight="1">
      <c r="A187" s="56">
        <f>DATE(YEAR(A183),MONTH(A183)+1,1)</f>
        <v>41214</v>
      </c>
      <c r="B187" s="3" t="str">
        <f t="shared" si="5"/>
        <v>Admin Fee</v>
      </c>
      <c r="C187" s="34">
        <f>$G$4</f>
        <v>40</v>
      </c>
      <c r="D187" s="34">
        <f t="shared" si="4"/>
        <v>973190.4558524124</v>
      </c>
      <c r="F187" s="35"/>
      <c r="G187" s="3"/>
    </row>
    <row r="188" spans="1:7" ht="15" customHeight="1">
      <c r="A188" s="56">
        <f>DATE(YEAR(A184),MONTH(A184)+1,1)</f>
        <v>41214</v>
      </c>
      <c r="B188" s="3" t="str">
        <f t="shared" si="5"/>
        <v>Insurance</v>
      </c>
      <c r="C188" s="34">
        <f>$G$3</f>
        <v>150</v>
      </c>
      <c r="D188" s="34">
        <f t="shared" si="4"/>
        <v>973340.4558524124</v>
      </c>
      <c r="F188" s="35"/>
      <c r="G188" s="3"/>
    </row>
    <row r="189" spans="1:7" ht="15" customHeight="1">
      <c r="A189" s="56">
        <f>DATE(YEAR(A185),MONTH(A185)+1,$D$4)</f>
        <v>41214</v>
      </c>
      <c r="B189" s="3" t="str">
        <f t="shared" si="5"/>
        <v>Debit Order / Payment</v>
      </c>
      <c r="C189" s="34">
        <f>-$B$6-C187-C188</f>
        <v>-13357.895825866375</v>
      </c>
      <c r="D189" s="34">
        <f t="shared" si="4"/>
        <v>959982.560026546</v>
      </c>
      <c r="F189" s="3">
        <f>COUNTIF($B$9:B189,B189)</f>
        <v>45</v>
      </c>
      <c r="G189" s="3"/>
    </row>
    <row r="190" spans="1:7" ht="15" customHeight="1">
      <c r="A190" s="56">
        <f>DATE(YEAR(A186),MONTH(A186)+2,1-1)</f>
        <v>41243</v>
      </c>
      <c r="B190" s="3" t="str">
        <f t="shared" si="5"/>
        <v>Interest</v>
      </c>
      <c r="C190" s="34">
        <f>D189*$B$5/12</f>
        <v>11999.782000331825</v>
      </c>
      <c r="D190" s="34">
        <f t="shared" si="4"/>
        <v>971982.3420268778</v>
      </c>
      <c r="F190" s="35"/>
      <c r="G190" s="3"/>
    </row>
    <row r="191" spans="1:7" ht="15" customHeight="1">
      <c r="A191" s="56">
        <f>DATE(YEAR(A187),MONTH(A187)+1,1)</f>
        <v>41244</v>
      </c>
      <c r="B191" s="3" t="str">
        <f t="shared" si="5"/>
        <v>Admin Fee</v>
      </c>
      <c r="C191" s="34">
        <f>$G$4</f>
        <v>40</v>
      </c>
      <c r="D191" s="34">
        <f t="shared" si="4"/>
        <v>972022.3420268778</v>
      </c>
      <c r="F191" s="35"/>
      <c r="G191" s="3"/>
    </row>
    <row r="192" spans="1:7" ht="15" customHeight="1">
      <c r="A192" s="56">
        <f>DATE(YEAR(A188),MONTH(A188)+1,1)</f>
        <v>41244</v>
      </c>
      <c r="B192" s="3" t="str">
        <f t="shared" si="5"/>
        <v>Insurance</v>
      </c>
      <c r="C192" s="34">
        <f>$G$3</f>
        <v>150</v>
      </c>
      <c r="D192" s="34">
        <f t="shared" si="4"/>
        <v>972172.3420268778</v>
      </c>
      <c r="F192" s="35"/>
      <c r="G192" s="3"/>
    </row>
    <row r="193" spans="1:7" ht="15" customHeight="1">
      <c r="A193" s="56">
        <f>DATE(YEAR(A189),MONTH(A189)+1,$D$4)</f>
        <v>41244</v>
      </c>
      <c r="B193" s="3" t="str">
        <f t="shared" si="5"/>
        <v>Debit Order / Payment</v>
      </c>
      <c r="C193" s="34">
        <f>-$B$6-C191-C192</f>
        <v>-13357.895825866375</v>
      </c>
      <c r="D193" s="34">
        <f t="shared" si="4"/>
        <v>958814.4462010114</v>
      </c>
      <c r="F193" s="3">
        <f>COUNTIF($B$9:B193,B193)</f>
        <v>46</v>
      </c>
      <c r="G193" s="3"/>
    </row>
    <row r="194" spans="1:7" ht="15" customHeight="1">
      <c r="A194" s="56">
        <f>DATE(YEAR(A190),MONTH(A190)+2,1-1)</f>
        <v>41274</v>
      </c>
      <c r="B194" s="3" t="str">
        <f t="shared" si="5"/>
        <v>Interest</v>
      </c>
      <c r="C194" s="34">
        <f>D193*$B$5/12</f>
        <v>11985.180577512641</v>
      </c>
      <c r="D194" s="34">
        <f t="shared" si="4"/>
        <v>970799.626778524</v>
      </c>
      <c r="F194" s="35"/>
      <c r="G194" s="3"/>
    </row>
    <row r="195" spans="1:7" ht="15" customHeight="1">
      <c r="A195" s="56">
        <f>DATE(YEAR(A191),MONTH(A191)+1,1)</f>
        <v>41275</v>
      </c>
      <c r="B195" s="3" t="str">
        <f t="shared" si="5"/>
        <v>Admin Fee</v>
      </c>
      <c r="C195" s="34">
        <f>$G$4</f>
        <v>40</v>
      </c>
      <c r="D195" s="34">
        <f t="shared" si="4"/>
        <v>970839.626778524</v>
      </c>
      <c r="F195" s="35"/>
      <c r="G195" s="3"/>
    </row>
    <row r="196" spans="1:7" ht="15" customHeight="1">
      <c r="A196" s="56">
        <f>DATE(YEAR(A192),MONTH(A192)+1,1)</f>
        <v>41275</v>
      </c>
      <c r="B196" s="3" t="str">
        <f t="shared" si="5"/>
        <v>Insurance</v>
      </c>
      <c r="C196" s="34">
        <f>$G$3</f>
        <v>150</v>
      </c>
      <c r="D196" s="34">
        <f t="shared" si="4"/>
        <v>970989.626778524</v>
      </c>
      <c r="F196" s="35"/>
      <c r="G196" s="3"/>
    </row>
    <row r="197" spans="1:7" ht="15" customHeight="1">
      <c r="A197" s="56">
        <f>DATE(YEAR(A193),MONTH(A193)+1,$D$4)</f>
        <v>41275</v>
      </c>
      <c r="B197" s="3" t="str">
        <f t="shared" si="5"/>
        <v>Debit Order / Payment</v>
      </c>
      <c r="C197" s="34">
        <f>-$B$6-C195-C196</f>
        <v>-13357.895825866375</v>
      </c>
      <c r="D197" s="34">
        <f t="shared" si="4"/>
        <v>957631.7309526576</v>
      </c>
      <c r="F197" s="3">
        <f>COUNTIF($B$9:B197,B197)</f>
        <v>47</v>
      </c>
      <c r="G197" s="3"/>
    </row>
    <row r="198" spans="1:7" ht="15" customHeight="1">
      <c r="A198" s="56">
        <f>DATE(YEAR(A194),MONTH(A194)+2,1-1)</f>
        <v>41305</v>
      </c>
      <c r="B198" s="3" t="str">
        <f t="shared" si="5"/>
        <v>Interest</v>
      </c>
      <c r="C198" s="34">
        <f>D197*$B$5/12</f>
        <v>11970.396636908219</v>
      </c>
      <c r="D198" s="34">
        <f t="shared" si="4"/>
        <v>969602.1275895658</v>
      </c>
      <c r="F198" s="35"/>
      <c r="G198" s="3"/>
    </row>
    <row r="199" spans="1:7" ht="15" customHeight="1">
      <c r="A199" s="56">
        <f>DATE(YEAR(A195),MONTH(A195)+1,1)</f>
        <v>41306</v>
      </c>
      <c r="B199" s="3" t="str">
        <f t="shared" si="5"/>
        <v>Admin Fee</v>
      </c>
      <c r="C199" s="34">
        <f>$G$4</f>
        <v>40</v>
      </c>
      <c r="D199" s="34">
        <f t="shared" si="4"/>
        <v>969642.1275895658</v>
      </c>
      <c r="F199" s="35"/>
      <c r="G199" s="3"/>
    </row>
    <row r="200" spans="1:7" ht="15" customHeight="1">
      <c r="A200" s="56">
        <f>DATE(YEAR(A196),MONTH(A196)+1,1)</f>
        <v>41306</v>
      </c>
      <c r="B200" s="3" t="str">
        <f t="shared" si="5"/>
        <v>Insurance</v>
      </c>
      <c r="C200" s="34">
        <f>$G$3</f>
        <v>150</v>
      </c>
      <c r="D200" s="34">
        <f t="shared" si="4"/>
        <v>969792.1275895658</v>
      </c>
      <c r="F200" s="35"/>
      <c r="G200" s="3"/>
    </row>
    <row r="201" spans="1:7" ht="15" customHeight="1">
      <c r="A201" s="56">
        <f>DATE(YEAR(A197),MONTH(A197)+1,$D$4)</f>
        <v>41306</v>
      </c>
      <c r="B201" s="3" t="str">
        <f t="shared" si="5"/>
        <v>Debit Order / Payment</v>
      </c>
      <c r="C201" s="34">
        <f>-$B$6-C199-C200</f>
        <v>-13357.895825866375</v>
      </c>
      <c r="D201" s="34">
        <f t="shared" si="4"/>
        <v>956434.2317636994</v>
      </c>
      <c r="F201" s="3">
        <f>COUNTIF($B$9:B201,B201)</f>
        <v>48</v>
      </c>
      <c r="G201" s="3"/>
    </row>
    <row r="202" spans="1:7" ht="15" customHeight="1">
      <c r="A202" s="56">
        <f>DATE(YEAR(A198),MONTH(A198)+2,1-1)</f>
        <v>41333</v>
      </c>
      <c r="B202" s="3" t="str">
        <f t="shared" si="5"/>
        <v>Interest</v>
      </c>
      <c r="C202" s="34">
        <f>D201*$B$5/12</f>
        <v>11955.427897046242</v>
      </c>
      <c r="D202" s="34">
        <f aca="true" t="shared" si="6" ref="D202:D265">D201+C202</f>
        <v>968389.6596607456</v>
      </c>
      <c r="F202" s="35"/>
      <c r="G202" s="3"/>
    </row>
    <row r="203" spans="1:7" ht="15" customHeight="1">
      <c r="A203" s="56">
        <f>DATE(YEAR(A199),MONTH(A199)+1,1)</f>
        <v>41334</v>
      </c>
      <c r="B203" s="3" t="str">
        <f t="shared" si="5"/>
        <v>Admin Fee</v>
      </c>
      <c r="C203" s="34">
        <f>$G$4</f>
        <v>40</v>
      </c>
      <c r="D203" s="34">
        <f t="shared" si="6"/>
        <v>968429.6596607456</v>
      </c>
      <c r="F203" s="35"/>
      <c r="G203" s="3"/>
    </row>
    <row r="204" spans="1:7" ht="15" customHeight="1">
      <c r="A204" s="56">
        <f>DATE(YEAR(A200),MONTH(A200)+1,1)</f>
        <v>41334</v>
      </c>
      <c r="B204" s="3" t="str">
        <f t="shared" si="5"/>
        <v>Insurance</v>
      </c>
      <c r="C204" s="34">
        <f>$G$3</f>
        <v>150</v>
      </c>
      <c r="D204" s="34">
        <f t="shared" si="6"/>
        <v>968579.6596607456</v>
      </c>
      <c r="F204" s="35"/>
      <c r="G204" s="3"/>
    </row>
    <row r="205" spans="1:7" ht="15" customHeight="1">
      <c r="A205" s="56">
        <f>DATE(YEAR(A201),MONTH(A201)+1,$D$4)</f>
        <v>41334</v>
      </c>
      <c r="B205" s="3" t="str">
        <f t="shared" si="5"/>
        <v>Debit Order / Payment</v>
      </c>
      <c r="C205" s="34">
        <f>-$B$6-C203-C204</f>
        <v>-13357.895825866375</v>
      </c>
      <c r="D205" s="34">
        <f t="shared" si="6"/>
        <v>955221.7638348793</v>
      </c>
      <c r="F205" s="3">
        <f>COUNTIF($B$9:B205,B205)</f>
        <v>49</v>
      </c>
      <c r="G205" s="3"/>
    </row>
    <row r="206" spans="1:7" ht="15" customHeight="1">
      <c r="A206" s="56">
        <f>DATE(YEAR(A202),MONTH(A202)+2,1-1)</f>
        <v>41364</v>
      </c>
      <c r="B206" s="3" t="str">
        <f t="shared" si="5"/>
        <v>Interest</v>
      </c>
      <c r="C206" s="34">
        <f>D205*$B$5/12</f>
        <v>11940.27204793599</v>
      </c>
      <c r="D206" s="34">
        <f t="shared" si="6"/>
        <v>967162.0358828153</v>
      </c>
      <c r="F206" s="35"/>
      <c r="G206" s="3"/>
    </row>
    <row r="207" spans="1:7" ht="15" customHeight="1">
      <c r="A207" s="56">
        <f>DATE(YEAR(A203),MONTH(A203)+1,1)</f>
        <v>41365</v>
      </c>
      <c r="B207" s="3" t="str">
        <f t="shared" si="5"/>
        <v>Admin Fee</v>
      </c>
      <c r="C207" s="34">
        <f>$G$4</f>
        <v>40</v>
      </c>
      <c r="D207" s="34">
        <f t="shared" si="6"/>
        <v>967202.0358828153</v>
      </c>
      <c r="F207" s="35"/>
      <c r="G207" s="3"/>
    </row>
    <row r="208" spans="1:7" ht="15" customHeight="1">
      <c r="A208" s="56">
        <f>DATE(YEAR(A204),MONTH(A204)+1,1)</f>
        <v>41365</v>
      </c>
      <c r="B208" s="3" t="str">
        <f t="shared" si="5"/>
        <v>Insurance</v>
      </c>
      <c r="C208" s="34">
        <f>$G$3</f>
        <v>150</v>
      </c>
      <c r="D208" s="34">
        <f t="shared" si="6"/>
        <v>967352.0358828153</v>
      </c>
      <c r="F208" s="35"/>
      <c r="G208" s="3"/>
    </row>
    <row r="209" spans="1:7" ht="15" customHeight="1">
      <c r="A209" s="56">
        <f>DATE(YEAR(A205),MONTH(A205)+1,$D$4)</f>
        <v>41365</v>
      </c>
      <c r="B209" s="3" t="str">
        <f t="shared" si="5"/>
        <v>Debit Order / Payment</v>
      </c>
      <c r="C209" s="34">
        <f>-$B$6-C207-C208</f>
        <v>-13357.895825866375</v>
      </c>
      <c r="D209" s="34">
        <f t="shared" si="6"/>
        <v>953994.1400569489</v>
      </c>
      <c r="F209" s="3">
        <f>COUNTIF($B$9:B209,B209)</f>
        <v>50</v>
      </c>
      <c r="G209" s="3"/>
    </row>
    <row r="210" spans="1:7" ht="15" customHeight="1">
      <c r="A210" s="56">
        <f>DATE(YEAR(A206),MONTH(A206)+2,1-1)</f>
        <v>41394</v>
      </c>
      <c r="B210" s="3" t="str">
        <f aca="true" t="shared" si="7" ref="B210:B273">B206</f>
        <v>Interest</v>
      </c>
      <c r="C210" s="34">
        <f>D209*$B$5/12</f>
        <v>11924.926750711862</v>
      </c>
      <c r="D210" s="34">
        <f t="shared" si="6"/>
        <v>965919.0668076607</v>
      </c>
      <c r="F210" s="35"/>
      <c r="G210" s="3"/>
    </row>
    <row r="211" spans="1:7" ht="15" customHeight="1">
      <c r="A211" s="56">
        <f>DATE(YEAR(A207),MONTH(A207)+1,1)</f>
        <v>41395</v>
      </c>
      <c r="B211" s="3" t="str">
        <f t="shared" si="7"/>
        <v>Admin Fee</v>
      </c>
      <c r="C211" s="34">
        <f>$G$4</f>
        <v>40</v>
      </c>
      <c r="D211" s="34">
        <f t="shared" si="6"/>
        <v>965959.0668076607</v>
      </c>
      <c r="F211" s="35"/>
      <c r="G211" s="3"/>
    </row>
    <row r="212" spans="1:7" ht="15" customHeight="1">
      <c r="A212" s="56">
        <f>DATE(YEAR(A208),MONTH(A208)+1,1)</f>
        <v>41395</v>
      </c>
      <c r="B212" s="3" t="str">
        <f t="shared" si="7"/>
        <v>Insurance</v>
      </c>
      <c r="C212" s="34">
        <f>$G$3</f>
        <v>150</v>
      </c>
      <c r="D212" s="34">
        <f t="shared" si="6"/>
        <v>966109.0668076607</v>
      </c>
      <c r="F212" s="35"/>
      <c r="G212" s="3"/>
    </row>
    <row r="213" spans="1:7" ht="15" customHeight="1">
      <c r="A213" s="56">
        <f>DATE(YEAR(A209),MONTH(A209)+1,$D$4)</f>
        <v>41395</v>
      </c>
      <c r="B213" s="3" t="str">
        <f t="shared" si="7"/>
        <v>Debit Order / Payment</v>
      </c>
      <c r="C213" s="34">
        <f>-$B$6-C211-C212</f>
        <v>-13357.895825866375</v>
      </c>
      <c r="D213" s="34">
        <f t="shared" si="6"/>
        <v>952751.1709817944</v>
      </c>
      <c r="F213" s="3">
        <f>COUNTIF($B$9:B213,B213)</f>
        <v>51</v>
      </c>
      <c r="G213" s="3"/>
    </row>
    <row r="214" spans="1:7" ht="15" customHeight="1">
      <c r="A214" s="56">
        <f>DATE(YEAR(A210),MONTH(A210)+2,1-1)</f>
        <v>41425</v>
      </c>
      <c r="B214" s="3" t="str">
        <f t="shared" si="7"/>
        <v>Interest</v>
      </c>
      <c r="C214" s="34">
        <f>D213*$B$5/12</f>
        <v>11909.389637272428</v>
      </c>
      <c r="D214" s="34">
        <f t="shared" si="6"/>
        <v>964660.5606190668</v>
      </c>
      <c r="F214" s="35"/>
      <c r="G214" s="3"/>
    </row>
    <row r="215" spans="1:7" ht="15" customHeight="1">
      <c r="A215" s="56">
        <f>DATE(YEAR(A211),MONTH(A211)+1,1)</f>
        <v>41426</v>
      </c>
      <c r="B215" s="3" t="str">
        <f t="shared" si="7"/>
        <v>Admin Fee</v>
      </c>
      <c r="C215" s="34">
        <f>$G$4</f>
        <v>40</v>
      </c>
      <c r="D215" s="34">
        <f t="shared" si="6"/>
        <v>964700.5606190668</v>
      </c>
      <c r="F215" s="35"/>
      <c r="G215" s="3"/>
    </row>
    <row r="216" spans="1:7" ht="15" customHeight="1">
      <c r="A216" s="56">
        <f>DATE(YEAR(A212),MONTH(A212)+1,1)</f>
        <v>41426</v>
      </c>
      <c r="B216" s="3" t="str">
        <f t="shared" si="7"/>
        <v>Insurance</v>
      </c>
      <c r="C216" s="34">
        <f>$G$3</f>
        <v>150</v>
      </c>
      <c r="D216" s="34">
        <f t="shared" si="6"/>
        <v>964850.5606190668</v>
      </c>
      <c r="F216" s="35"/>
      <c r="G216" s="3"/>
    </row>
    <row r="217" spans="1:7" ht="15" customHeight="1">
      <c r="A217" s="56">
        <f>DATE(YEAR(A213),MONTH(A213)+1,$D$4)</f>
        <v>41426</v>
      </c>
      <c r="B217" s="3" t="str">
        <f t="shared" si="7"/>
        <v>Debit Order / Payment</v>
      </c>
      <c r="C217" s="34">
        <f>-$B$6-C215-C216</f>
        <v>-13357.895825866375</v>
      </c>
      <c r="D217" s="34">
        <f t="shared" si="6"/>
        <v>951492.6647932004</v>
      </c>
      <c r="F217" s="3">
        <f>COUNTIF($B$9:B217,B217)</f>
        <v>52</v>
      </c>
      <c r="G217" s="3"/>
    </row>
    <row r="218" spans="1:7" ht="15" customHeight="1">
      <c r="A218" s="56">
        <f>DATE(YEAR(A214),MONTH(A214)+2,1-1)</f>
        <v>41455</v>
      </c>
      <c r="B218" s="3" t="str">
        <f t="shared" si="7"/>
        <v>Interest</v>
      </c>
      <c r="C218" s="34">
        <f>D217*$B$5/12</f>
        <v>11893.658309915007</v>
      </c>
      <c r="D218" s="34">
        <f t="shared" si="6"/>
        <v>963386.3231031154</v>
      </c>
      <c r="F218" s="35"/>
      <c r="G218" s="3"/>
    </row>
    <row r="219" spans="1:7" ht="15" customHeight="1">
      <c r="A219" s="56">
        <f>DATE(YEAR(A215),MONTH(A215)+1,1)</f>
        <v>41456</v>
      </c>
      <c r="B219" s="3" t="str">
        <f t="shared" si="7"/>
        <v>Admin Fee</v>
      </c>
      <c r="C219" s="34">
        <f>$G$4</f>
        <v>40</v>
      </c>
      <c r="D219" s="34">
        <f t="shared" si="6"/>
        <v>963426.3231031154</v>
      </c>
      <c r="F219" s="35"/>
      <c r="G219" s="3"/>
    </row>
    <row r="220" spans="1:7" ht="15" customHeight="1">
      <c r="A220" s="56">
        <f>DATE(YEAR(A216),MONTH(A216)+1,1)</f>
        <v>41456</v>
      </c>
      <c r="B220" s="3" t="str">
        <f t="shared" si="7"/>
        <v>Insurance</v>
      </c>
      <c r="C220" s="34">
        <f>$G$3</f>
        <v>150</v>
      </c>
      <c r="D220" s="34">
        <f t="shared" si="6"/>
        <v>963576.3231031154</v>
      </c>
      <c r="F220" s="35"/>
      <c r="G220" s="3"/>
    </row>
    <row r="221" spans="1:7" ht="15" customHeight="1">
      <c r="A221" s="56">
        <f>DATE(YEAR(A217),MONTH(A217)+1,$D$4)</f>
        <v>41456</v>
      </c>
      <c r="B221" s="3" t="str">
        <f t="shared" si="7"/>
        <v>Debit Order / Payment</v>
      </c>
      <c r="C221" s="34">
        <f>-$B$6-C219-C220</f>
        <v>-13357.895825866375</v>
      </c>
      <c r="D221" s="34">
        <f t="shared" si="6"/>
        <v>950218.427277249</v>
      </c>
      <c r="F221" s="3">
        <f>COUNTIF($B$9:B221,B221)</f>
        <v>53</v>
      </c>
      <c r="G221" s="3"/>
    </row>
    <row r="222" spans="1:7" ht="15" customHeight="1">
      <c r="A222" s="56">
        <f>DATE(YEAR(A218),MONTH(A218)+2,1-1)</f>
        <v>41486</v>
      </c>
      <c r="B222" s="3" t="str">
        <f t="shared" si="7"/>
        <v>Interest</v>
      </c>
      <c r="C222" s="34">
        <f>D221*$B$5/12</f>
        <v>11877.730340965614</v>
      </c>
      <c r="D222" s="34">
        <f t="shared" si="6"/>
        <v>962096.1576182146</v>
      </c>
      <c r="F222" s="35"/>
      <c r="G222" s="3"/>
    </row>
    <row r="223" spans="1:7" ht="15" customHeight="1">
      <c r="A223" s="56">
        <f>DATE(YEAR(A219),MONTH(A219)+1,1)</f>
        <v>41487</v>
      </c>
      <c r="B223" s="3" t="str">
        <f t="shared" si="7"/>
        <v>Admin Fee</v>
      </c>
      <c r="C223" s="34">
        <f>$G$4</f>
        <v>40</v>
      </c>
      <c r="D223" s="34">
        <f t="shared" si="6"/>
        <v>962136.1576182146</v>
      </c>
      <c r="F223" s="35"/>
      <c r="G223" s="3"/>
    </row>
    <row r="224" spans="1:7" ht="15" customHeight="1">
      <c r="A224" s="56">
        <f>DATE(YEAR(A220),MONTH(A220)+1,1)</f>
        <v>41487</v>
      </c>
      <c r="B224" s="3" t="str">
        <f t="shared" si="7"/>
        <v>Insurance</v>
      </c>
      <c r="C224" s="34">
        <f>$G$3</f>
        <v>150</v>
      </c>
      <c r="D224" s="34">
        <f t="shared" si="6"/>
        <v>962286.1576182146</v>
      </c>
      <c r="F224" s="35"/>
      <c r="G224" s="3"/>
    </row>
    <row r="225" spans="1:7" ht="15" customHeight="1">
      <c r="A225" s="56">
        <f>DATE(YEAR(A221),MONTH(A221)+1,$D$4)</f>
        <v>41487</v>
      </c>
      <c r="B225" s="3" t="str">
        <f t="shared" si="7"/>
        <v>Debit Order / Payment</v>
      </c>
      <c r="C225" s="34">
        <f>-$B$6-C223-C224</f>
        <v>-13357.895825866375</v>
      </c>
      <c r="D225" s="34">
        <f t="shared" si="6"/>
        <v>948928.2617923482</v>
      </c>
      <c r="F225" s="3">
        <f>COUNTIF($B$9:B225,B225)</f>
        <v>54</v>
      </c>
      <c r="G225" s="3"/>
    </row>
    <row r="226" spans="1:7" ht="15" customHeight="1">
      <c r="A226" s="56">
        <f>DATE(YEAR(A222),MONTH(A222)+2,1-1)</f>
        <v>41517</v>
      </c>
      <c r="B226" s="3" t="str">
        <f t="shared" si="7"/>
        <v>Interest</v>
      </c>
      <c r="C226" s="34">
        <f>D225*$B$5/12</f>
        <v>11861.603272404353</v>
      </c>
      <c r="D226" s="34">
        <f t="shared" si="6"/>
        <v>960789.8650647526</v>
      </c>
      <c r="F226" s="35"/>
      <c r="G226" s="3"/>
    </row>
    <row r="227" spans="1:7" ht="15" customHeight="1">
      <c r="A227" s="56">
        <f>DATE(YEAR(A223),MONTH(A223)+1,1)</f>
        <v>41518</v>
      </c>
      <c r="B227" s="3" t="str">
        <f t="shared" si="7"/>
        <v>Admin Fee</v>
      </c>
      <c r="C227" s="34">
        <f>$G$4</f>
        <v>40</v>
      </c>
      <c r="D227" s="34">
        <f t="shared" si="6"/>
        <v>960829.8650647526</v>
      </c>
      <c r="F227" s="35"/>
      <c r="G227" s="3"/>
    </row>
    <row r="228" spans="1:7" ht="15" customHeight="1">
      <c r="A228" s="56">
        <f>DATE(YEAR(A224),MONTH(A224)+1,1)</f>
        <v>41518</v>
      </c>
      <c r="B228" s="3" t="str">
        <f t="shared" si="7"/>
        <v>Insurance</v>
      </c>
      <c r="C228" s="34">
        <f>$G$3</f>
        <v>150</v>
      </c>
      <c r="D228" s="34">
        <f t="shared" si="6"/>
        <v>960979.8650647526</v>
      </c>
      <c r="F228" s="35"/>
      <c r="G228" s="3"/>
    </row>
    <row r="229" spans="1:7" ht="15" customHeight="1">
      <c r="A229" s="56">
        <f>DATE(YEAR(A225),MONTH(A225)+1,$D$4)</f>
        <v>41518</v>
      </c>
      <c r="B229" s="3" t="str">
        <f t="shared" si="7"/>
        <v>Debit Order / Payment</v>
      </c>
      <c r="C229" s="34">
        <f>-$B$6-C227-C228</f>
        <v>-13357.895825866375</v>
      </c>
      <c r="D229" s="34">
        <f t="shared" si="6"/>
        <v>947621.9692388863</v>
      </c>
      <c r="F229" s="3">
        <f>COUNTIF($B$9:B229,B229)</f>
        <v>55</v>
      </c>
      <c r="G229" s="3"/>
    </row>
    <row r="230" spans="1:7" ht="15" customHeight="1">
      <c r="A230" s="56">
        <f>DATE(YEAR(A226),MONTH(A226)+2,1-1)</f>
        <v>41547</v>
      </c>
      <c r="B230" s="3" t="str">
        <f t="shared" si="7"/>
        <v>Interest</v>
      </c>
      <c r="C230" s="34">
        <f>D229*$B$5/12</f>
        <v>11845.274615486078</v>
      </c>
      <c r="D230" s="34">
        <f t="shared" si="6"/>
        <v>959467.2438543723</v>
      </c>
      <c r="F230" s="35"/>
      <c r="G230" s="3"/>
    </row>
    <row r="231" spans="1:7" ht="15" customHeight="1">
      <c r="A231" s="56">
        <f>DATE(YEAR(A227),MONTH(A227)+1,1)</f>
        <v>41548</v>
      </c>
      <c r="B231" s="3" t="str">
        <f t="shared" si="7"/>
        <v>Admin Fee</v>
      </c>
      <c r="C231" s="34">
        <f>$G$4</f>
        <v>40</v>
      </c>
      <c r="D231" s="34">
        <f t="shared" si="6"/>
        <v>959507.2438543723</v>
      </c>
      <c r="F231" s="35"/>
      <c r="G231" s="3"/>
    </row>
    <row r="232" spans="1:7" ht="15" customHeight="1">
      <c r="A232" s="56">
        <f>DATE(YEAR(A228),MONTH(A228)+1,1)</f>
        <v>41548</v>
      </c>
      <c r="B232" s="3" t="str">
        <f t="shared" si="7"/>
        <v>Insurance</v>
      </c>
      <c r="C232" s="34">
        <f>$G$3</f>
        <v>150</v>
      </c>
      <c r="D232" s="34">
        <f t="shared" si="6"/>
        <v>959657.2438543723</v>
      </c>
      <c r="F232" s="35"/>
      <c r="G232" s="3"/>
    </row>
    <row r="233" spans="1:7" ht="15" customHeight="1">
      <c r="A233" s="56">
        <f>DATE(YEAR(A229),MONTH(A229)+1,$D$4)</f>
        <v>41548</v>
      </c>
      <c r="B233" s="3" t="str">
        <f t="shared" si="7"/>
        <v>Debit Order / Payment</v>
      </c>
      <c r="C233" s="34">
        <f>-$B$6-C231-C232</f>
        <v>-13357.895825866375</v>
      </c>
      <c r="D233" s="34">
        <f t="shared" si="6"/>
        <v>946299.3480285059</v>
      </c>
      <c r="F233" s="3">
        <f>COUNTIF($B$9:B233,B233)</f>
        <v>56</v>
      </c>
      <c r="G233" s="3"/>
    </row>
    <row r="234" spans="1:7" ht="15" customHeight="1">
      <c r="A234" s="56">
        <f>DATE(YEAR(A230),MONTH(A230)+2,1-1)</f>
        <v>41578</v>
      </c>
      <c r="B234" s="3" t="str">
        <f t="shared" si="7"/>
        <v>Interest</v>
      </c>
      <c r="C234" s="34">
        <f>D233*$B$5/12</f>
        <v>11828.741850356324</v>
      </c>
      <c r="D234" s="34">
        <f t="shared" si="6"/>
        <v>958128.0898788623</v>
      </c>
      <c r="F234" s="35"/>
      <c r="G234" s="3"/>
    </row>
    <row r="235" spans="1:7" ht="15" customHeight="1">
      <c r="A235" s="56">
        <f>DATE(YEAR(A231),MONTH(A231)+1,1)</f>
        <v>41579</v>
      </c>
      <c r="B235" s="3" t="str">
        <f t="shared" si="7"/>
        <v>Admin Fee</v>
      </c>
      <c r="C235" s="34">
        <f>$G$4</f>
        <v>40</v>
      </c>
      <c r="D235" s="34">
        <f t="shared" si="6"/>
        <v>958168.0898788623</v>
      </c>
      <c r="F235" s="35"/>
      <c r="G235" s="3"/>
    </row>
    <row r="236" spans="1:7" ht="15" customHeight="1">
      <c r="A236" s="56">
        <f>DATE(YEAR(A232),MONTH(A232)+1,1)</f>
        <v>41579</v>
      </c>
      <c r="B236" s="3" t="str">
        <f t="shared" si="7"/>
        <v>Insurance</v>
      </c>
      <c r="C236" s="34">
        <f>$G$3</f>
        <v>150</v>
      </c>
      <c r="D236" s="34">
        <f t="shared" si="6"/>
        <v>958318.0898788623</v>
      </c>
      <c r="F236" s="35"/>
      <c r="G236" s="3"/>
    </row>
    <row r="237" spans="1:7" ht="15" customHeight="1">
      <c r="A237" s="56">
        <f>DATE(YEAR(A233),MONTH(A233)+1,$D$4)</f>
        <v>41579</v>
      </c>
      <c r="B237" s="3" t="str">
        <f t="shared" si="7"/>
        <v>Debit Order / Payment</v>
      </c>
      <c r="C237" s="34">
        <f>-$B$6-C235-C236</f>
        <v>-13357.895825866375</v>
      </c>
      <c r="D237" s="34">
        <f t="shared" si="6"/>
        <v>944960.1940529959</v>
      </c>
      <c r="F237" s="3">
        <f>COUNTIF($B$9:B237,B237)</f>
        <v>57</v>
      </c>
      <c r="G237" s="3"/>
    </row>
    <row r="238" spans="1:7" ht="15" customHeight="1">
      <c r="A238" s="56">
        <f>DATE(YEAR(A234),MONTH(A234)+2,1-1)</f>
        <v>41608</v>
      </c>
      <c r="B238" s="3" t="str">
        <f t="shared" si="7"/>
        <v>Interest</v>
      </c>
      <c r="C238" s="34">
        <f>D237*$B$5/12</f>
        <v>11812.002425662447</v>
      </c>
      <c r="D238" s="34">
        <f t="shared" si="6"/>
        <v>956772.1964786584</v>
      </c>
      <c r="F238" s="35"/>
      <c r="G238" s="3"/>
    </row>
    <row r="239" spans="1:7" ht="15" customHeight="1">
      <c r="A239" s="56">
        <f>DATE(YEAR(A235),MONTH(A235)+1,1)</f>
        <v>41609</v>
      </c>
      <c r="B239" s="3" t="str">
        <f t="shared" si="7"/>
        <v>Admin Fee</v>
      </c>
      <c r="C239" s="34">
        <f>$G$4</f>
        <v>40</v>
      </c>
      <c r="D239" s="34">
        <f t="shared" si="6"/>
        <v>956812.1964786584</v>
      </c>
      <c r="F239" s="35"/>
      <c r="G239" s="3"/>
    </row>
    <row r="240" spans="1:7" ht="15" customHeight="1">
      <c r="A240" s="56">
        <f>DATE(YEAR(A236),MONTH(A236)+1,1)</f>
        <v>41609</v>
      </c>
      <c r="B240" s="3" t="str">
        <f t="shared" si="7"/>
        <v>Insurance</v>
      </c>
      <c r="C240" s="34">
        <f>$G$3</f>
        <v>150</v>
      </c>
      <c r="D240" s="34">
        <f t="shared" si="6"/>
        <v>956962.1964786584</v>
      </c>
      <c r="F240" s="35"/>
      <c r="G240" s="3"/>
    </row>
    <row r="241" spans="1:7" ht="15" customHeight="1">
      <c r="A241" s="56">
        <f>DATE(YEAR(A237),MONTH(A237)+1,$D$4)</f>
        <v>41609</v>
      </c>
      <c r="B241" s="3" t="str">
        <f t="shared" si="7"/>
        <v>Debit Order / Payment</v>
      </c>
      <c r="C241" s="34">
        <f>-$B$6-C239-C240</f>
        <v>-13357.895825866375</v>
      </c>
      <c r="D241" s="34">
        <f t="shared" si="6"/>
        <v>943604.300652792</v>
      </c>
      <c r="F241" s="3">
        <f>COUNTIF($B$9:B241,B241)</f>
        <v>58</v>
      </c>
      <c r="G241" s="3"/>
    </row>
    <row r="242" spans="1:7" ht="15" customHeight="1">
      <c r="A242" s="56">
        <f>DATE(YEAR(A238),MONTH(A238)+2,1-1)</f>
        <v>41639</v>
      </c>
      <c r="B242" s="3" t="str">
        <f t="shared" si="7"/>
        <v>Interest</v>
      </c>
      <c r="C242" s="34">
        <f>D241*$B$5/12</f>
        <v>11795.053758159898</v>
      </c>
      <c r="D242" s="34">
        <f t="shared" si="6"/>
        <v>955399.3544109518</v>
      </c>
      <c r="F242" s="35"/>
      <c r="G242" s="3"/>
    </row>
    <row r="243" spans="1:7" ht="15" customHeight="1">
      <c r="A243" s="56">
        <f>DATE(YEAR(A239),MONTH(A239)+1,1)</f>
        <v>41640</v>
      </c>
      <c r="B243" s="3" t="str">
        <f t="shared" si="7"/>
        <v>Admin Fee</v>
      </c>
      <c r="C243" s="34">
        <f>$G$4</f>
        <v>40</v>
      </c>
      <c r="D243" s="34">
        <f t="shared" si="6"/>
        <v>955439.3544109518</v>
      </c>
      <c r="F243" s="35"/>
      <c r="G243" s="3"/>
    </row>
    <row r="244" spans="1:7" ht="15" customHeight="1">
      <c r="A244" s="56">
        <f>DATE(YEAR(A240),MONTH(A240)+1,1)</f>
        <v>41640</v>
      </c>
      <c r="B244" s="3" t="str">
        <f t="shared" si="7"/>
        <v>Insurance</v>
      </c>
      <c r="C244" s="34">
        <f>$G$3</f>
        <v>150</v>
      </c>
      <c r="D244" s="34">
        <f t="shared" si="6"/>
        <v>955589.3544109518</v>
      </c>
      <c r="F244" s="35"/>
      <c r="G244" s="3"/>
    </row>
    <row r="245" spans="1:7" ht="15" customHeight="1">
      <c r="A245" s="56">
        <f>DATE(YEAR(A241),MONTH(A241)+1,$D$4)</f>
        <v>41640</v>
      </c>
      <c r="B245" s="3" t="str">
        <f t="shared" si="7"/>
        <v>Debit Order / Payment</v>
      </c>
      <c r="C245" s="34">
        <f>-$B$6-C243-C244</f>
        <v>-13357.895825866375</v>
      </c>
      <c r="D245" s="34">
        <f t="shared" si="6"/>
        <v>942231.4585850855</v>
      </c>
      <c r="F245" s="3">
        <f>COUNTIF($B$9:B245,B245)</f>
        <v>59</v>
      </c>
      <c r="G245" s="3"/>
    </row>
    <row r="246" spans="1:7" ht="15" customHeight="1">
      <c r="A246" s="56">
        <f>DATE(YEAR(A242),MONTH(A242)+2,1-1)</f>
        <v>41670</v>
      </c>
      <c r="B246" s="3" t="str">
        <f t="shared" si="7"/>
        <v>Interest</v>
      </c>
      <c r="C246" s="34">
        <f>D245*$B$5/12</f>
        <v>11777.893232313567</v>
      </c>
      <c r="D246" s="34">
        <f t="shared" si="6"/>
        <v>954009.351817399</v>
      </c>
      <c r="F246" s="35"/>
      <c r="G246" s="3"/>
    </row>
    <row r="247" spans="1:7" ht="15" customHeight="1">
      <c r="A247" s="56">
        <f>DATE(YEAR(A243),MONTH(A243)+1,1)</f>
        <v>41671</v>
      </c>
      <c r="B247" s="3" t="str">
        <f t="shared" si="7"/>
        <v>Admin Fee</v>
      </c>
      <c r="C247" s="34">
        <f>$G$4</f>
        <v>40</v>
      </c>
      <c r="D247" s="34">
        <f t="shared" si="6"/>
        <v>954049.351817399</v>
      </c>
      <c r="F247" s="35"/>
      <c r="G247" s="3"/>
    </row>
    <row r="248" spans="1:7" ht="15" customHeight="1">
      <c r="A248" s="56">
        <f>DATE(YEAR(A244),MONTH(A244)+1,1)</f>
        <v>41671</v>
      </c>
      <c r="B248" s="3" t="str">
        <f t="shared" si="7"/>
        <v>Insurance</v>
      </c>
      <c r="C248" s="34">
        <f>$G$3</f>
        <v>150</v>
      </c>
      <c r="D248" s="34">
        <f t="shared" si="6"/>
        <v>954199.351817399</v>
      </c>
      <c r="F248" s="35"/>
      <c r="G248" s="3"/>
    </row>
    <row r="249" spans="1:7" ht="15" customHeight="1">
      <c r="A249" s="56">
        <f>DATE(YEAR(A245),MONTH(A245)+1,$D$4)</f>
        <v>41671</v>
      </c>
      <c r="B249" s="3" t="str">
        <f t="shared" si="7"/>
        <v>Debit Order / Payment</v>
      </c>
      <c r="C249" s="34">
        <f>-$B$6-C247-C248</f>
        <v>-13357.895825866375</v>
      </c>
      <c r="D249" s="34">
        <f t="shared" si="6"/>
        <v>940841.4559915327</v>
      </c>
      <c r="F249" s="3">
        <f>COUNTIF($B$9:B249,B249)</f>
        <v>60</v>
      </c>
      <c r="G249" s="3"/>
    </row>
    <row r="250" spans="1:7" ht="15" customHeight="1">
      <c r="A250" s="56">
        <f>DATE(YEAR(A246),MONTH(A246)+2,1-1)</f>
        <v>41698</v>
      </c>
      <c r="B250" s="3" t="str">
        <f t="shared" si="7"/>
        <v>Interest</v>
      </c>
      <c r="C250" s="34">
        <f>D249*$B$5/12</f>
        <v>11760.518199894157</v>
      </c>
      <c r="D250" s="34">
        <f t="shared" si="6"/>
        <v>952601.9741914268</v>
      </c>
      <c r="F250" s="35"/>
      <c r="G250" s="3"/>
    </row>
    <row r="251" spans="1:7" ht="15" customHeight="1">
      <c r="A251" s="56">
        <f>DATE(YEAR(A247),MONTH(A247)+1,1)</f>
        <v>41699</v>
      </c>
      <c r="B251" s="3" t="str">
        <f t="shared" si="7"/>
        <v>Admin Fee</v>
      </c>
      <c r="C251" s="34">
        <f>$G$4</f>
        <v>40</v>
      </c>
      <c r="D251" s="34">
        <f t="shared" si="6"/>
        <v>952641.9741914268</v>
      </c>
      <c r="F251" s="35"/>
      <c r="G251" s="3"/>
    </row>
    <row r="252" spans="1:7" ht="15" customHeight="1">
      <c r="A252" s="56">
        <f>DATE(YEAR(A248),MONTH(A248)+1,1)</f>
        <v>41699</v>
      </c>
      <c r="B252" s="3" t="str">
        <f t="shared" si="7"/>
        <v>Insurance</v>
      </c>
      <c r="C252" s="34">
        <f>$G$3</f>
        <v>150</v>
      </c>
      <c r="D252" s="34">
        <f t="shared" si="6"/>
        <v>952791.9741914268</v>
      </c>
      <c r="F252" s="35"/>
      <c r="G252" s="3"/>
    </row>
    <row r="253" spans="1:7" ht="15" customHeight="1">
      <c r="A253" s="56">
        <f>DATE(YEAR(A249),MONTH(A249)+1,$D$4)</f>
        <v>41699</v>
      </c>
      <c r="B253" s="3" t="str">
        <f t="shared" si="7"/>
        <v>Debit Order / Payment</v>
      </c>
      <c r="C253" s="34">
        <f>-$B$6-C251-C252</f>
        <v>-13357.895825866375</v>
      </c>
      <c r="D253" s="34">
        <f t="shared" si="6"/>
        <v>939434.0783655604</v>
      </c>
      <c r="F253" s="3">
        <f>COUNTIF($B$9:B253,B253)</f>
        <v>61</v>
      </c>
      <c r="G253" s="3"/>
    </row>
    <row r="254" spans="1:7" ht="15" customHeight="1">
      <c r="A254" s="56">
        <f>DATE(YEAR(A250),MONTH(A250)+2,1-1)</f>
        <v>41729</v>
      </c>
      <c r="B254" s="3" t="str">
        <f t="shared" si="7"/>
        <v>Interest</v>
      </c>
      <c r="C254" s="34">
        <f>D253*$B$5/12</f>
        <v>11742.925979569503</v>
      </c>
      <c r="D254" s="34">
        <f t="shared" si="6"/>
        <v>951177.00434513</v>
      </c>
      <c r="F254" s="35"/>
      <c r="G254" s="3"/>
    </row>
    <row r="255" spans="1:7" ht="15" customHeight="1">
      <c r="A255" s="56">
        <f>DATE(YEAR(A251),MONTH(A251)+1,1)</f>
        <v>41730</v>
      </c>
      <c r="B255" s="3" t="str">
        <f t="shared" si="7"/>
        <v>Admin Fee</v>
      </c>
      <c r="C255" s="34">
        <f>$G$4</f>
        <v>40</v>
      </c>
      <c r="D255" s="34">
        <f t="shared" si="6"/>
        <v>951217.00434513</v>
      </c>
      <c r="F255" s="35"/>
      <c r="G255" s="3"/>
    </row>
    <row r="256" spans="1:7" ht="15" customHeight="1">
      <c r="A256" s="56">
        <f>DATE(YEAR(A252),MONTH(A252)+1,1)</f>
        <v>41730</v>
      </c>
      <c r="B256" s="3" t="str">
        <f t="shared" si="7"/>
        <v>Insurance</v>
      </c>
      <c r="C256" s="34">
        <f>$G$3</f>
        <v>150</v>
      </c>
      <c r="D256" s="34">
        <f t="shared" si="6"/>
        <v>951367.00434513</v>
      </c>
      <c r="F256" s="35"/>
      <c r="G256" s="3"/>
    </row>
    <row r="257" spans="1:7" ht="15" customHeight="1">
      <c r="A257" s="56">
        <f>DATE(YEAR(A253),MONTH(A253)+1,$D$4)</f>
        <v>41730</v>
      </c>
      <c r="B257" s="3" t="str">
        <f t="shared" si="7"/>
        <v>Debit Order / Payment</v>
      </c>
      <c r="C257" s="34">
        <f>-$B$6-C255-C256</f>
        <v>-13357.895825866375</v>
      </c>
      <c r="D257" s="34">
        <f t="shared" si="6"/>
        <v>938009.1085192636</v>
      </c>
      <c r="F257" s="3">
        <f>COUNTIF($B$9:B257,B257)</f>
        <v>62</v>
      </c>
      <c r="G257" s="3"/>
    </row>
    <row r="258" spans="1:7" ht="15" customHeight="1">
      <c r="A258" s="56">
        <f>DATE(YEAR(A254),MONTH(A254)+2,1-1)</f>
        <v>41759</v>
      </c>
      <c r="B258" s="3" t="str">
        <f t="shared" si="7"/>
        <v>Interest</v>
      </c>
      <c r="C258" s="34">
        <f>D257*$B$5/12</f>
        <v>11725.113856490794</v>
      </c>
      <c r="D258" s="34">
        <f t="shared" si="6"/>
        <v>949734.2223757544</v>
      </c>
      <c r="F258" s="35"/>
      <c r="G258" s="3"/>
    </row>
    <row r="259" spans="1:7" ht="15" customHeight="1">
      <c r="A259" s="56">
        <f>DATE(YEAR(A255),MONTH(A255)+1,1)</f>
        <v>41760</v>
      </c>
      <c r="B259" s="3" t="str">
        <f t="shared" si="7"/>
        <v>Admin Fee</v>
      </c>
      <c r="C259" s="34">
        <f>$G$4</f>
        <v>40</v>
      </c>
      <c r="D259" s="34">
        <f t="shared" si="6"/>
        <v>949774.2223757544</v>
      </c>
      <c r="F259" s="35"/>
      <c r="G259" s="3"/>
    </row>
    <row r="260" spans="1:7" ht="15" customHeight="1">
      <c r="A260" s="56">
        <f>DATE(YEAR(A256),MONTH(A256)+1,1)</f>
        <v>41760</v>
      </c>
      <c r="B260" s="3" t="str">
        <f t="shared" si="7"/>
        <v>Insurance</v>
      </c>
      <c r="C260" s="34">
        <f>$G$3</f>
        <v>150</v>
      </c>
      <c r="D260" s="34">
        <f t="shared" si="6"/>
        <v>949924.2223757544</v>
      </c>
      <c r="F260" s="35"/>
      <c r="G260" s="3"/>
    </row>
    <row r="261" spans="1:7" ht="15" customHeight="1">
      <c r="A261" s="56">
        <f>DATE(YEAR(A257),MONTH(A257)+1,$D$4)</f>
        <v>41760</v>
      </c>
      <c r="B261" s="3" t="str">
        <f t="shared" si="7"/>
        <v>Debit Order / Payment</v>
      </c>
      <c r="C261" s="34">
        <f>-$B$6-C259-C260</f>
        <v>-13357.895825866375</v>
      </c>
      <c r="D261" s="34">
        <f t="shared" si="6"/>
        <v>936566.326549888</v>
      </c>
      <c r="F261" s="3">
        <f>COUNTIF($B$9:B261,B261)</f>
        <v>63</v>
      </c>
      <c r="G261" s="3"/>
    </row>
    <row r="262" spans="1:7" ht="15" customHeight="1">
      <c r="A262" s="56">
        <f>DATE(YEAR(A258),MONTH(A258)+2,1-1)</f>
        <v>41790</v>
      </c>
      <c r="B262" s="3" t="str">
        <f t="shared" si="7"/>
        <v>Interest</v>
      </c>
      <c r="C262" s="34">
        <f>D261*$B$5/12</f>
        <v>11707.079081873599</v>
      </c>
      <c r="D262" s="34">
        <f t="shared" si="6"/>
        <v>948273.4056317616</v>
      </c>
      <c r="F262" s="35"/>
      <c r="G262" s="3"/>
    </row>
    <row r="263" spans="1:7" ht="15" customHeight="1">
      <c r="A263" s="56">
        <f>DATE(YEAR(A259),MONTH(A259)+1,1)</f>
        <v>41791</v>
      </c>
      <c r="B263" s="3" t="str">
        <f t="shared" si="7"/>
        <v>Admin Fee</v>
      </c>
      <c r="C263" s="34">
        <f>$G$4</f>
        <v>40</v>
      </c>
      <c r="D263" s="34">
        <f t="shared" si="6"/>
        <v>948313.4056317616</v>
      </c>
      <c r="F263" s="35"/>
      <c r="G263" s="3"/>
    </row>
    <row r="264" spans="1:7" ht="15" customHeight="1">
      <c r="A264" s="56">
        <f>DATE(YEAR(A260),MONTH(A260)+1,1)</f>
        <v>41791</v>
      </c>
      <c r="B264" s="3" t="str">
        <f t="shared" si="7"/>
        <v>Insurance</v>
      </c>
      <c r="C264" s="34">
        <f>$G$3</f>
        <v>150</v>
      </c>
      <c r="D264" s="34">
        <f t="shared" si="6"/>
        <v>948463.4056317616</v>
      </c>
      <c r="F264" s="35"/>
      <c r="G264" s="3"/>
    </row>
    <row r="265" spans="1:7" ht="15" customHeight="1">
      <c r="A265" s="56">
        <f>DATE(YEAR(A261),MONTH(A261)+1,$D$4)</f>
        <v>41791</v>
      </c>
      <c r="B265" s="3" t="str">
        <f t="shared" si="7"/>
        <v>Debit Order / Payment</v>
      </c>
      <c r="C265" s="34">
        <f>-$B$6-C263-C264</f>
        <v>-13357.895825866375</v>
      </c>
      <c r="D265" s="34">
        <f t="shared" si="6"/>
        <v>935105.5098058953</v>
      </c>
      <c r="F265" s="3">
        <f>COUNTIF($B$9:B265,B265)</f>
        <v>64</v>
      </c>
      <c r="G265" s="3"/>
    </row>
    <row r="266" spans="1:7" ht="15" customHeight="1">
      <c r="A266" s="56">
        <f>DATE(YEAR(A262),MONTH(A262)+2,1-1)</f>
        <v>41820</v>
      </c>
      <c r="B266" s="3" t="str">
        <f t="shared" si="7"/>
        <v>Interest</v>
      </c>
      <c r="C266" s="34">
        <f>D265*$B$5/12</f>
        <v>11688.81887257369</v>
      </c>
      <c r="D266" s="34">
        <f aca="true" t="shared" si="8" ref="D266:D329">D265+C266</f>
        <v>946794.3286784689</v>
      </c>
      <c r="F266" s="35"/>
      <c r="G266" s="3"/>
    </row>
    <row r="267" spans="1:7" ht="15" customHeight="1">
      <c r="A267" s="56">
        <f>DATE(YEAR(A263),MONTH(A263)+1,1)</f>
        <v>41821</v>
      </c>
      <c r="B267" s="3" t="str">
        <f t="shared" si="7"/>
        <v>Admin Fee</v>
      </c>
      <c r="C267" s="34">
        <f>$G$4</f>
        <v>40</v>
      </c>
      <c r="D267" s="34">
        <f t="shared" si="8"/>
        <v>946834.3286784689</v>
      </c>
      <c r="F267" s="35"/>
      <c r="G267" s="3"/>
    </row>
    <row r="268" spans="1:7" ht="15" customHeight="1">
      <c r="A268" s="56">
        <f>DATE(YEAR(A264),MONTH(A264)+1,1)</f>
        <v>41821</v>
      </c>
      <c r="B268" s="3" t="str">
        <f t="shared" si="7"/>
        <v>Insurance</v>
      </c>
      <c r="C268" s="34">
        <f>$G$3</f>
        <v>150</v>
      </c>
      <c r="D268" s="34">
        <f t="shared" si="8"/>
        <v>946984.3286784689</v>
      </c>
      <c r="F268" s="35"/>
      <c r="G268" s="3"/>
    </row>
    <row r="269" spans="1:7" ht="15" customHeight="1">
      <c r="A269" s="56">
        <f>DATE(YEAR(A265),MONTH(A265)+1,$D$4)</f>
        <v>41821</v>
      </c>
      <c r="B269" s="3" t="str">
        <f t="shared" si="7"/>
        <v>Debit Order / Payment</v>
      </c>
      <c r="C269" s="34">
        <f>-$B$6-C267-C268</f>
        <v>-13357.895825866375</v>
      </c>
      <c r="D269" s="34">
        <f t="shared" si="8"/>
        <v>933626.4328526026</v>
      </c>
      <c r="F269" s="3">
        <f>COUNTIF($B$9:B269,B269)</f>
        <v>65</v>
      </c>
      <c r="G269" s="3"/>
    </row>
    <row r="270" spans="1:7" ht="15" customHeight="1">
      <c r="A270" s="56">
        <f>DATE(YEAR(A266),MONTH(A266)+2,1-1)</f>
        <v>41851</v>
      </c>
      <c r="B270" s="3" t="str">
        <f t="shared" si="7"/>
        <v>Interest</v>
      </c>
      <c r="C270" s="34">
        <f>D269*$B$5/12</f>
        <v>11670.33041065753</v>
      </c>
      <c r="D270" s="34">
        <f t="shared" si="8"/>
        <v>945296.7632632601</v>
      </c>
      <c r="F270" s="35"/>
      <c r="G270" s="3"/>
    </row>
    <row r="271" spans="1:7" ht="15" customHeight="1">
      <c r="A271" s="56">
        <f>DATE(YEAR(A267),MONTH(A267)+1,1)</f>
        <v>41852</v>
      </c>
      <c r="B271" s="3" t="str">
        <f t="shared" si="7"/>
        <v>Admin Fee</v>
      </c>
      <c r="C271" s="34">
        <f>$G$4</f>
        <v>40</v>
      </c>
      <c r="D271" s="34">
        <f t="shared" si="8"/>
        <v>945336.7632632601</v>
      </c>
      <c r="F271" s="35"/>
      <c r="G271" s="3"/>
    </row>
    <row r="272" spans="1:7" ht="15" customHeight="1">
      <c r="A272" s="56">
        <f>DATE(YEAR(A268),MONTH(A268)+1,1)</f>
        <v>41852</v>
      </c>
      <c r="B272" s="3" t="str">
        <f t="shared" si="7"/>
        <v>Insurance</v>
      </c>
      <c r="C272" s="34">
        <f>$G$3</f>
        <v>150</v>
      </c>
      <c r="D272" s="34">
        <f t="shared" si="8"/>
        <v>945486.7632632601</v>
      </c>
      <c r="F272" s="35"/>
      <c r="G272" s="3"/>
    </row>
    <row r="273" spans="1:7" ht="15" customHeight="1">
      <c r="A273" s="56">
        <f>DATE(YEAR(A269),MONTH(A269)+1,$D$4)</f>
        <v>41852</v>
      </c>
      <c r="B273" s="3" t="str">
        <f t="shared" si="7"/>
        <v>Debit Order / Payment</v>
      </c>
      <c r="C273" s="34">
        <f>-$B$6-C271-C272</f>
        <v>-13357.895825866375</v>
      </c>
      <c r="D273" s="34">
        <f t="shared" si="8"/>
        <v>932128.8674373938</v>
      </c>
      <c r="F273" s="3">
        <f>COUNTIF($B$9:B273,B273)</f>
        <v>66</v>
      </c>
      <c r="G273" s="3"/>
    </row>
    <row r="274" spans="1:7" ht="15" customHeight="1">
      <c r="A274" s="56">
        <f>DATE(YEAR(A270),MONTH(A270)+2,1-1)</f>
        <v>41882</v>
      </c>
      <c r="B274" s="3" t="str">
        <f aca="true" t="shared" si="9" ref="B274:B337">B270</f>
        <v>Interest</v>
      </c>
      <c r="C274" s="34">
        <f>D273*$B$5/12</f>
        <v>11651.61084296742</v>
      </c>
      <c r="D274" s="34">
        <f t="shared" si="8"/>
        <v>943780.4782803612</v>
      </c>
      <c r="F274" s="35"/>
      <c r="G274" s="3"/>
    </row>
    <row r="275" spans="1:7" ht="15" customHeight="1">
      <c r="A275" s="56">
        <f>DATE(YEAR(A271),MONTH(A271)+1,1)</f>
        <v>41883</v>
      </c>
      <c r="B275" s="3" t="str">
        <f t="shared" si="9"/>
        <v>Admin Fee</v>
      </c>
      <c r="C275" s="34">
        <f>$G$4</f>
        <v>40</v>
      </c>
      <c r="D275" s="34">
        <f t="shared" si="8"/>
        <v>943820.4782803612</v>
      </c>
      <c r="F275" s="35"/>
      <c r="G275" s="3"/>
    </row>
    <row r="276" spans="1:7" ht="15" customHeight="1">
      <c r="A276" s="56">
        <f>DATE(YEAR(A272),MONTH(A272)+1,1)</f>
        <v>41883</v>
      </c>
      <c r="B276" s="3" t="str">
        <f t="shared" si="9"/>
        <v>Insurance</v>
      </c>
      <c r="C276" s="34">
        <f>$G$3</f>
        <v>150</v>
      </c>
      <c r="D276" s="34">
        <f t="shared" si="8"/>
        <v>943970.4782803612</v>
      </c>
      <c r="F276" s="35"/>
      <c r="G276" s="3"/>
    </row>
    <row r="277" spans="1:7" ht="15" customHeight="1">
      <c r="A277" s="56">
        <f>DATE(YEAR(A273),MONTH(A273)+1,$D$4)</f>
        <v>41883</v>
      </c>
      <c r="B277" s="3" t="str">
        <f t="shared" si="9"/>
        <v>Debit Order / Payment</v>
      </c>
      <c r="C277" s="34">
        <f>-$B$6-C275-C276</f>
        <v>-13357.895825866375</v>
      </c>
      <c r="D277" s="34">
        <f t="shared" si="8"/>
        <v>930612.5824544948</v>
      </c>
      <c r="F277" s="3">
        <f>COUNTIF($B$9:B277,B277)</f>
        <v>67</v>
      </c>
      <c r="G277" s="3"/>
    </row>
    <row r="278" spans="1:7" ht="15" customHeight="1">
      <c r="A278" s="56">
        <f>DATE(YEAR(A274),MONTH(A274)+2,1-1)</f>
        <v>41912</v>
      </c>
      <c r="B278" s="3" t="str">
        <f t="shared" si="9"/>
        <v>Interest</v>
      </c>
      <c r="C278" s="34">
        <f>D277*$B$5/12</f>
        <v>11632.657280681184</v>
      </c>
      <c r="D278" s="34">
        <f t="shared" si="8"/>
        <v>942245.239735176</v>
      </c>
      <c r="F278" s="35"/>
      <c r="G278" s="3"/>
    </row>
    <row r="279" spans="1:7" ht="15" customHeight="1">
      <c r="A279" s="56">
        <f>DATE(YEAR(A275),MONTH(A275)+1,1)</f>
        <v>41913</v>
      </c>
      <c r="B279" s="3" t="str">
        <f t="shared" si="9"/>
        <v>Admin Fee</v>
      </c>
      <c r="C279" s="34">
        <f>$G$4</f>
        <v>40</v>
      </c>
      <c r="D279" s="34">
        <f t="shared" si="8"/>
        <v>942285.239735176</v>
      </c>
      <c r="F279" s="35"/>
      <c r="G279" s="3"/>
    </row>
    <row r="280" spans="1:7" ht="15" customHeight="1">
      <c r="A280" s="56">
        <f>DATE(YEAR(A276),MONTH(A276)+1,1)</f>
        <v>41913</v>
      </c>
      <c r="B280" s="3" t="str">
        <f t="shared" si="9"/>
        <v>Insurance</v>
      </c>
      <c r="C280" s="34">
        <f>$G$3</f>
        <v>150</v>
      </c>
      <c r="D280" s="34">
        <f t="shared" si="8"/>
        <v>942435.239735176</v>
      </c>
      <c r="F280" s="35"/>
      <c r="G280" s="3"/>
    </row>
    <row r="281" spans="1:7" ht="15" customHeight="1">
      <c r="A281" s="56">
        <f>DATE(YEAR(A277),MONTH(A277)+1,$D$4)</f>
        <v>41913</v>
      </c>
      <c r="B281" s="3" t="str">
        <f t="shared" si="9"/>
        <v>Debit Order / Payment</v>
      </c>
      <c r="C281" s="34">
        <f>-$B$6-C279-C280</f>
        <v>-13357.895825866375</v>
      </c>
      <c r="D281" s="34">
        <f t="shared" si="8"/>
        <v>929077.3439093096</v>
      </c>
      <c r="F281" s="3">
        <f>COUNTIF($B$9:B281,B281)</f>
        <v>68</v>
      </c>
      <c r="G281" s="3"/>
    </row>
    <row r="282" spans="1:7" ht="15" customHeight="1">
      <c r="A282" s="56">
        <f>DATE(YEAR(A278),MONTH(A278)+2,1-1)</f>
        <v>41943</v>
      </c>
      <c r="B282" s="3" t="str">
        <f t="shared" si="9"/>
        <v>Interest</v>
      </c>
      <c r="C282" s="34">
        <f>D281*$B$5/12</f>
        <v>11613.46679886637</v>
      </c>
      <c r="D282" s="34">
        <f t="shared" si="8"/>
        <v>940690.810708176</v>
      </c>
      <c r="F282" s="35"/>
      <c r="G282" s="3"/>
    </row>
    <row r="283" spans="1:7" ht="15" customHeight="1">
      <c r="A283" s="56">
        <f>DATE(YEAR(A279),MONTH(A279)+1,1)</f>
        <v>41944</v>
      </c>
      <c r="B283" s="3" t="str">
        <f t="shared" si="9"/>
        <v>Admin Fee</v>
      </c>
      <c r="C283" s="34">
        <f>$G$4</f>
        <v>40</v>
      </c>
      <c r="D283" s="34">
        <f t="shared" si="8"/>
        <v>940730.810708176</v>
      </c>
      <c r="F283" s="35"/>
      <c r="G283" s="3"/>
    </row>
    <row r="284" spans="1:7" ht="15" customHeight="1">
      <c r="A284" s="56">
        <f>DATE(YEAR(A280),MONTH(A280)+1,1)</f>
        <v>41944</v>
      </c>
      <c r="B284" s="3" t="str">
        <f t="shared" si="9"/>
        <v>Insurance</v>
      </c>
      <c r="C284" s="34">
        <f>$G$3</f>
        <v>150</v>
      </c>
      <c r="D284" s="34">
        <f t="shared" si="8"/>
        <v>940880.810708176</v>
      </c>
      <c r="F284" s="35"/>
      <c r="G284" s="3"/>
    </row>
    <row r="285" spans="1:7" ht="15" customHeight="1">
      <c r="A285" s="56">
        <f>DATE(YEAR(A281),MONTH(A281)+1,$D$4)</f>
        <v>41944</v>
      </c>
      <c r="B285" s="3" t="str">
        <f t="shared" si="9"/>
        <v>Debit Order / Payment</v>
      </c>
      <c r="C285" s="34">
        <f>-$B$6-C283-C284</f>
        <v>-13357.895825866375</v>
      </c>
      <c r="D285" s="34">
        <f t="shared" si="8"/>
        <v>927522.9148823096</v>
      </c>
      <c r="F285" s="3">
        <f>COUNTIF($B$9:B285,B285)</f>
        <v>69</v>
      </c>
      <c r="G285" s="3"/>
    </row>
    <row r="286" spans="1:7" ht="15" customHeight="1">
      <c r="A286" s="56">
        <f>DATE(YEAR(A282),MONTH(A282)+2,1-1)</f>
        <v>41973</v>
      </c>
      <c r="B286" s="3" t="str">
        <f t="shared" si="9"/>
        <v>Interest</v>
      </c>
      <c r="C286" s="34">
        <f>D285*$B$5/12</f>
        <v>11594.036436028871</v>
      </c>
      <c r="D286" s="34">
        <f t="shared" si="8"/>
        <v>939116.9513183385</v>
      </c>
      <c r="F286" s="35"/>
      <c r="G286" s="3"/>
    </row>
    <row r="287" spans="1:7" ht="15" customHeight="1">
      <c r="A287" s="56">
        <f>DATE(YEAR(A283),MONTH(A283)+1,1)</f>
        <v>41974</v>
      </c>
      <c r="B287" s="3" t="str">
        <f t="shared" si="9"/>
        <v>Admin Fee</v>
      </c>
      <c r="C287" s="34">
        <f>$G$4</f>
        <v>40</v>
      </c>
      <c r="D287" s="34">
        <f t="shared" si="8"/>
        <v>939156.9513183385</v>
      </c>
      <c r="F287" s="35"/>
      <c r="G287" s="3"/>
    </row>
    <row r="288" spans="1:7" ht="15" customHeight="1">
      <c r="A288" s="56">
        <f>DATE(YEAR(A284),MONTH(A284)+1,1)</f>
        <v>41974</v>
      </c>
      <c r="B288" s="3" t="str">
        <f t="shared" si="9"/>
        <v>Insurance</v>
      </c>
      <c r="C288" s="34">
        <f>$G$3</f>
        <v>150</v>
      </c>
      <c r="D288" s="34">
        <f t="shared" si="8"/>
        <v>939306.9513183385</v>
      </c>
      <c r="F288" s="35"/>
      <c r="G288" s="3"/>
    </row>
    <row r="289" spans="1:7" ht="15" customHeight="1">
      <c r="A289" s="56">
        <f>DATE(YEAR(A285),MONTH(A285)+1,$D$4)</f>
        <v>41974</v>
      </c>
      <c r="B289" s="3" t="str">
        <f t="shared" si="9"/>
        <v>Debit Order / Payment</v>
      </c>
      <c r="C289" s="34">
        <f>-$B$6-C287-C288</f>
        <v>-13357.895825866375</v>
      </c>
      <c r="D289" s="34">
        <f t="shared" si="8"/>
        <v>925949.0554924721</v>
      </c>
      <c r="F289" s="3">
        <f>COUNTIF($B$9:B289,B289)</f>
        <v>70</v>
      </c>
      <c r="G289" s="3"/>
    </row>
    <row r="290" spans="1:7" ht="15" customHeight="1">
      <c r="A290" s="56">
        <f>DATE(YEAR(A286),MONTH(A286)+2,1-1)</f>
        <v>42004</v>
      </c>
      <c r="B290" s="3" t="str">
        <f t="shared" si="9"/>
        <v>Interest</v>
      </c>
      <c r="C290" s="34">
        <f>D289*$B$5/12</f>
        <v>11574.363193655901</v>
      </c>
      <c r="D290" s="34">
        <f t="shared" si="8"/>
        <v>937523.418686128</v>
      </c>
      <c r="F290" s="35"/>
      <c r="G290" s="3"/>
    </row>
    <row r="291" spans="1:7" ht="15" customHeight="1">
      <c r="A291" s="56">
        <f>DATE(YEAR(A287),MONTH(A287)+1,1)</f>
        <v>42005</v>
      </c>
      <c r="B291" s="3" t="str">
        <f t="shared" si="9"/>
        <v>Admin Fee</v>
      </c>
      <c r="C291" s="34">
        <f>$G$4</f>
        <v>40</v>
      </c>
      <c r="D291" s="34">
        <f t="shared" si="8"/>
        <v>937563.418686128</v>
      </c>
      <c r="F291" s="35"/>
      <c r="G291" s="3"/>
    </row>
    <row r="292" spans="1:7" ht="15" customHeight="1">
      <c r="A292" s="56">
        <f>DATE(YEAR(A288),MONTH(A288)+1,1)</f>
        <v>42005</v>
      </c>
      <c r="B292" s="3" t="str">
        <f t="shared" si="9"/>
        <v>Insurance</v>
      </c>
      <c r="C292" s="34">
        <f>$G$3</f>
        <v>150</v>
      </c>
      <c r="D292" s="34">
        <f t="shared" si="8"/>
        <v>937713.418686128</v>
      </c>
      <c r="F292" s="35"/>
      <c r="G292" s="3"/>
    </row>
    <row r="293" spans="1:7" ht="15" customHeight="1">
      <c r="A293" s="56">
        <f>DATE(YEAR(A289),MONTH(A289)+1,$D$4)</f>
        <v>42005</v>
      </c>
      <c r="B293" s="3" t="str">
        <f t="shared" si="9"/>
        <v>Debit Order / Payment</v>
      </c>
      <c r="C293" s="34">
        <f>-$B$6-C291-C292</f>
        <v>-13357.895825866375</v>
      </c>
      <c r="D293" s="34">
        <f t="shared" si="8"/>
        <v>924355.5228602616</v>
      </c>
      <c r="F293" s="3">
        <f>COUNTIF($B$9:B293,B293)</f>
        <v>71</v>
      </c>
      <c r="G293" s="3"/>
    </row>
    <row r="294" spans="1:7" ht="15" customHeight="1">
      <c r="A294" s="56">
        <f>DATE(YEAR(A290),MONTH(A290)+2,1-1)</f>
        <v>42035</v>
      </c>
      <c r="B294" s="3" t="str">
        <f t="shared" si="9"/>
        <v>Interest</v>
      </c>
      <c r="C294" s="34">
        <f>D293*$B$5/12</f>
        <v>11554.444035753271</v>
      </c>
      <c r="D294" s="34">
        <f t="shared" si="8"/>
        <v>935909.9668960149</v>
      </c>
      <c r="F294" s="35"/>
      <c r="G294" s="3"/>
    </row>
    <row r="295" spans="1:7" ht="15" customHeight="1">
      <c r="A295" s="56">
        <f>DATE(YEAR(A291),MONTH(A291)+1,1)</f>
        <v>42036</v>
      </c>
      <c r="B295" s="3" t="str">
        <f t="shared" si="9"/>
        <v>Admin Fee</v>
      </c>
      <c r="C295" s="34">
        <f>$G$4</f>
        <v>40</v>
      </c>
      <c r="D295" s="34">
        <f t="shared" si="8"/>
        <v>935949.9668960149</v>
      </c>
      <c r="F295" s="35"/>
      <c r="G295" s="3"/>
    </row>
    <row r="296" spans="1:7" ht="15" customHeight="1">
      <c r="A296" s="56">
        <f>DATE(YEAR(A292),MONTH(A292)+1,1)</f>
        <v>42036</v>
      </c>
      <c r="B296" s="3" t="str">
        <f t="shared" si="9"/>
        <v>Insurance</v>
      </c>
      <c r="C296" s="34">
        <f>$G$3</f>
        <v>150</v>
      </c>
      <c r="D296" s="34">
        <f t="shared" si="8"/>
        <v>936099.9668960149</v>
      </c>
      <c r="F296" s="35"/>
      <c r="G296" s="3"/>
    </row>
    <row r="297" spans="1:7" ht="15" customHeight="1">
      <c r="A297" s="56">
        <f>DATE(YEAR(A293),MONTH(A293)+1,$D$4)</f>
        <v>42036</v>
      </c>
      <c r="B297" s="3" t="str">
        <f t="shared" si="9"/>
        <v>Debit Order / Payment</v>
      </c>
      <c r="C297" s="34">
        <f>-$B$6-C295-C296</f>
        <v>-13357.895825866375</v>
      </c>
      <c r="D297" s="34">
        <f t="shared" si="8"/>
        <v>922742.0710701485</v>
      </c>
      <c r="F297" s="3">
        <f>COUNTIF($B$9:B297,B297)</f>
        <v>72</v>
      </c>
      <c r="G297" s="3"/>
    </row>
    <row r="298" spans="1:7" ht="15" customHeight="1">
      <c r="A298" s="56">
        <f>DATE(YEAR(A294),MONTH(A294)+2,1-1)</f>
        <v>42063</v>
      </c>
      <c r="B298" s="3" t="str">
        <f t="shared" si="9"/>
        <v>Interest</v>
      </c>
      <c r="C298" s="34">
        <f>D297*$B$5/12</f>
        <v>11534.275888376855</v>
      </c>
      <c r="D298" s="34">
        <f t="shared" si="8"/>
        <v>934276.3469585254</v>
      </c>
      <c r="F298" s="35"/>
      <c r="G298" s="3"/>
    </row>
    <row r="299" spans="1:7" ht="15" customHeight="1">
      <c r="A299" s="56">
        <f>DATE(YEAR(A295),MONTH(A295)+1,1)</f>
        <v>42064</v>
      </c>
      <c r="B299" s="3" t="str">
        <f t="shared" si="9"/>
        <v>Admin Fee</v>
      </c>
      <c r="C299" s="34">
        <f>$G$4</f>
        <v>40</v>
      </c>
      <c r="D299" s="34">
        <f t="shared" si="8"/>
        <v>934316.3469585254</v>
      </c>
      <c r="F299" s="35"/>
      <c r="G299" s="3"/>
    </row>
    <row r="300" spans="1:7" ht="15" customHeight="1">
      <c r="A300" s="56">
        <f>DATE(YEAR(A296),MONTH(A296)+1,1)</f>
        <v>42064</v>
      </c>
      <c r="B300" s="3" t="str">
        <f t="shared" si="9"/>
        <v>Insurance</v>
      </c>
      <c r="C300" s="34">
        <f>$G$3</f>
        <v>150</v>
      </c>
      <c r="D300" s="34">
        <f t="shared" si="8"/>
        <v>934466.3469585254</v>
      </c>
      <c r="F300" s="35"/>
      <c r="G300" s="3"/>
    </row>
    <row r="301" spans="1:7" ht="15" customHeight="1">
      <c r="A301" s="56">
        <f>DATE(YEAR(A297),MONTH(A297)+1,$D$4)</f>
        <v>42064</v>
      </c>
      <c r="B301" s="3" t="str">
        <f t="shared" si="9"/>
        <v>Debit Order / Payment</v>
      </c>
      <c r="C301" s="34">
        <f>-$B$6-C299-C300</f>
        <v>-13357.895825866375</v>
      </c>
      <c r="D301" s="34">
        <f t="shared" si="8"/>
        <v>921108.451132659</v>
      </c>
      <c r="F301" s="3">
        <f>COUNTIF($B$9:B301,B301)</f>
        <v>73</v>
      </c>
      <c r="G301" s="3"/>
    </row>
    <row r="302" spans="1:7" ht="15" customHeight="1">
      <c r="A302" s="56">
        <f>DATE(YEAR(A298),MONTH(A298)+2,1-1)</f>
        <v>42094</v>
      </c>
      <c r="B302" s="3" t="str">
        <f t="shared" si="9"/>
        <v>Interest</v>
      </c>
      <c r="C302" s="34">
        <f>D301*$B$5/12</f>
        <v>11513.855639158237</v>
      </c>
      <c r="D302" s="34">
        <f t="shared" si="8"/>
        <v>932622.3067718173</v>
      </c>
      <c r="F302" s="35"/>
      <c r="G302" s="3"/>
    </row>
    <row r="303" spans="1:7" ht="15" customHeight="1">
      <c r="A303" s="56">
        <f>DATE(YEAR(A299),MONTH(A299)+1,1)</f>
        <v>42095</v>
      </c>
      <c r="B303" s="3" t="str">
        <f t="shared" si="9"/>
        <v>Admin Fee</v>
      </c>
      <c r="C303" s="34">
        <f>$G$4</f>
        <v>40</v>
      </c>
      <c r="D303" s="34">
        <f t="shared" si="8"/>
        <v>932662.3067718173</v>
      </c>
      <c r="F303" s="35"/>
      <c r="G303" s="3"/>
    </row>
    <row r="304" spans="1:7" ht="15" customHeight="1">
      <c r="A304" s="56">
        <f>DATE(YEAR(A300),MONTH(A300)+1,1)</f>
        <v>42095</v>
      </c>
      <c r="B304" s="3" t="str">
        <f t="shared" si="9"/>
        <v>Insurance</v>
      </c>
      <c r="C304" s="34">
        <f>$G$3</f>
        <v>150</v>
      </c>
      <c r="D304" s="34">
        <f t="shared" si="8"/>
        <v>932812.3067718173</v>
      </c>
      <c r="F304" s="35"/>
      <c r="G304" s="3"/>
    </row>
    <row r="305" spans="1:7" ht="15" customHeight="1">
      <c r="A305" s="56">
        <f>DATE(YEAR(A301),MONTH(A301)+1,$D$4)</f>
        <v>42095</v>
      </c>
      <c r="B305" s="3" t="str">
        <f t="shared" si="9"/>
        <v>Debit Order / Payment</v>
      </c>
      <c r="C305" s="34">
        <f>-$B$6-C303-C304</f>
        <v>-13357.895825866375</v>
      </c>
      <c r="D305" s="34">
        <f t="shared" si="8"/>
        <v>919454.4109459509</v>
      </c>
      <c r="F305" s="3">
        <f>COUNTIF($B$9:B305,B305)</f>
        <v>74</v>
      </c>
      <c r="G305" s="3"/>
    </row>
    <row r="306" spans="1:7" ht="15" customHeight="1">
      <c r="A306" s="56">
        <f>DATE(YEAR(A302),MONTH(A302)+2,1-1)</f>
        <v>42124</v>
      </c>
      <c r="B306" s="3" t="str">
        <f t="shared" si="9"/>
        <v>Interest</v>
      </c>
      <c r="C306" s="34">
        <f>D305*$B$5/12</f>
        <v>11493.180136824385</v>
      </c>
      <c r="D306" s="34">
        <f t="shared" si="8"/>
        <v>930947.5910827753</v>
      </c>
      <c r="F306" s="35"/>
      <c r="G306" s="3"/>
    </row>
    <row r="307" spans="1:7" ht="15" customHeight="1">
      <c r="A307" s="56">
        <f>DATE(YEAR(A303),MONTH(A303)+1,1)</f>
        <v>42125</v>
      </c>
      <c r="B307" s="3" t="str">
        <f t="shared" si="9"/>
        <v>Admin Fee</v>
      </c>
      <c r="C307" s="34">
        <f>$G$4</f>
        <v>40</v>
      </c>
      <c r="D307" s="34">
        <f t="shared" si="8"/>
        <v>930987.5910827753</v>
      </c>
      <c r="F307" s="35"/>
      <c r="G307" s="3"/>
    </row>
    <row r="308" spans="1:7" ht="15" customHeight="1">
      <c r="A308" s="56">
        <f>DATE(YEAR(A304),MONTH(A304)+1,1)</f>
        <v>42125</v>
      </c>
      <c r="B308" s="3" t="str">
        <f t="shared" si="9"/>
        <v>Insurance</v>
      </c>
      <c r="C308" s="34">
        <f>$G$3</f>
        <v>150</v>
      </c>
      <c r="D308" s="34">
        <f t="shared" si="8"/>
        <v>931137.5910827753</v>
      </c>
      <c r="F308" s="35"/>
      <c r="G308" s="3"/>
    </row>
    <row r="309" spans="1:7" ht="15" customHeight="1">
      <c r="A309" s="56">
        <f>DATE(YEAR(A305),MONTH(A305)+1,$D$4)</f>
        <v>42125</v>
      </c>
      <c r="B309" s="3" t="str">
        <f t="shared" si="9"/>
        <v>Debit Order / Payment</v>
      </c>
      <c r="C309" s="34">
        <f>-$B$6-C307-C308</f>
        <v>-13357.895825866375</v>
      </c>
      <c r="D309" s="34">
        <f t="shared" si="8"/>
        <v>917779.6952569089</v>
      </c>
      <c r="F309" s="3">
        <f>COUNTIF($B$9:B309,B309)</f>
        <v>75</v>
      </c>
      <c r="G309" s="3"/>
    </row>
    <row r="310" spans="1:7" ht="15" customHeight="1">
      <c r="A310" s="56">
        <f>DATE(YEAR(A306),MONTH(A306)+2,1-1)</f>
        <v>42155</v>
      </c>
      <c r="B310" s="3" t="str">
        <f t="shared" si="9"/>
        <v>Interest</v>
      </c>
      <c r="C310" s="34">
        <f>D309*$B$5/12</f>
        <v>11472.246190711361</v>
      </c>
      <c r="D310" s="34">
        <f t="shared" si="8"/>
        <v>929251.9414476203</v>
      </c>
      <c r="F310" s="35"/>
      <c r="G310" s="3"/>
    </row>
    <row r="311" spans="1:7" ht="15" customHeight="1">
      <c r="A311" s="56">
        <f>DATE(YEAR(A307),MONTH(A307)+1,1)</f>
        <v>42156</v>
      </c>
      <c r="B311" s="3" t="str">
        <f t="shared" si="9"/>
        <v>Admin Fee</v>
      </c>
      <c r="C311" s="34">
        <f>$G$4</f>
        <v>40</v>
      </c>
      <c r="D311" s="34">
        <f t="shared" si="8"/>
        <v>929291.9414476203</v>
      </c>
      <c r="F311" s="35"/>
      <c r="G311" s="3"/>
    </row>
    <row r="312" spans="1:7" ht="15" customHeight="1">
      <c r="A312" s="56">
        <f>DATE(YEAR(A308),MONTH(A308)+1,1)</f>
        <v>42156</v>
      </c>
      <c r="B312" s="3" t="str">
        <f t="shared" si="9"/>
        <v>Insurance</v>
      </c>
      <c r="C312" s="34">
        <f>$G$3</f>
        <v>150</v>
      </c>
      <c r="D312" s="34">
        <f t="shared" si="8"/>
        <v>929441.9414476203</v>
      </c>
      <c r="F312" s="35"/>
      <c r="G312" s="3"/>
    </row>
    <row r="313" spans="1:7" ht="15" customHeight="1">
      <c r="A313" s="56">
        <f>DATE(YEAR(A309),MONTH(A309)+1,$D$4)</f>
        <v>42156</v>
      </c>
      <c r="B313" s="3" t="str">
        <f t="shared" si="9"/>
        <v>Debit Order / Payment</v>
      </c>
      <c r="C313" s="34">
        <f>-$B$6-C311-C312</f>
        <v>-13357.895825866375</v>
      </c>
      <c r="D313" s="34">
        <f t="shared" si="8"/>
        <v>916084.0456217539</v>
      </c>
      <c r="F313" s="3">
        <f>COUNTIF($B$9:B313,B313)</f>
        <v>76</v>
      </c>
      <c r="G313" s="3"/>
    </row>
    <row r="314" spans="1:7" ht="15" customHeight="1">
      <c r="A314" s="56">
        <f>DATE(YEAR(A310),MONTH(A310)+2,1-1)</f>
        <v>42185</v>
      </c>
      <c r="B314" s="3" t="str">
        <f t="shared" si="9"/>
        <v>Interest</v>
      </c>
      <c r="C314" s="34">
        <f>D313*$B$5/12</f>
        <v>11451.050570271924</v>
      </c>
      <c r="D314" s="34">
        <f t="shared" si="8"/>
        <v>927535.0961920258</v>
      </c>
      <c r="F314" s="35"/>
      <c r="G314" s="3"/>
    </row>
    <row r="315" spans="1:7" ht="15" customHeight="1">
      <c r="A315" s="56">
        <f>DATE(YEAR(A311),MONTH(A311)+1,1)</f>
        <v>42186</v>
      </c>
      <c r="B315" s="3" t="str">
        <f t="shared" si="9"/>
        <v>Admin Fee</v>
      </c>
      <c r="C315" s="34">
        <f>$G$4</f>
        <v>40</v>
      </c>
      <c r="D315" s="34">
        <f t="shared" si="8"/>
        <v>927575.0961920258</v>
      </c>
      <c r="F315" s="35"/>
      <c r="G315" s="3"/>
    </row>
    <row r="316" spans="1:7" ht="15" customHeight="1">
      <c r="A316" s="56">
        <f>DATE(YEAR(A312),MONTH(A312)+1,1)</f>
        <v>42186</v>
      </c>
      <c r="B316" s="3" t="str">
        <f t="shared" si="9"/>
        <v>Insurance</v>
      </c>
      <c r="C316" s="34">
        <f>$G$3</f>
        <v>150</v>
      </c>
      <c r="D316" s="34">
        <f t="shared" si="8"/>
        <v>927725.0961920258</v>
      </c>
      <c r="F316" s="35"/>
      <c r="G316" s="3"/>
    </row>
    <row r="317" spans="1:7" ht="15" customHeight="1">
      <c r="A317" s="56">
        <f>DATE(YEAR(A313),MONTH(A313)+1,$D$4)</f>
        <v>42186</v>
      </c>
      <c r="B317" s="3" t="str">
        <f t="shared" si="9"/>
        <v>Debit Order / Payment</v>
      </c>
      <c r="C317" s="34">
        <f>-$B$6-C315-C316</f>
        <v>-13357.895825866375</v>
      </c>
      <c r="D317" s="34">
        <f t="shared" si="8"/>
        <v>914367.2003661594</v>
      </c>
      <c r="F317" s="3">
        <f>COUNTIF($B$9:B317,B317)</f>
        <v>77</v>
      </c>
      <c r="G317" s="3"/>
    </row>
    <row r="318" spans="1:7" ht="15" customHeight="1">
      <c r="A318" s="56">
        <f>DATE(YEAR(A314),MONTH(A314)+2,1-1)</f>
        <v>42216</v>
      </c>
      <c r="B318" s="3" t="str">
        <f t="shared" si="9"/>
        <v>Interest</v>
      </c>
      <c r="C318" s="34">
        <f>D317*$B$5/12</f>
        <v>11429.590004576994</v>
      </c>
      <c r="D318" s="34">
        <f t="shared" si="8"/>
        <v>925796.7903707364</v>
      </c>
      <c r="F318" s="35"/>
      <c r="G318" s="3"/>
    </row>
    <row r="319" spans="1:7" ht="15" customHeight="1">
      <c r="A319" s="56">
        <f>DATE(YEAR(A315),MONTH(A315)+1,1)</f>
        <v>42217</v>
      </c>
      <c r="B319" s="3" t="str">
        <f t="shared" si="9"/>
        <v>Admin Fee</v>
      </c>
      <c r="C319" s="34">
        <f>$G$4</f>
        <v>40</v>
      </c>
      <c r="D319" s="34">
        <f t="shared" si="8"/>
        <v>925836.7903707364</v>
      </c>
      <c r="F319" s="35"/>
      <c r="G319" s="3"/>
    </row>
    <row r="320" spans="1:7" ht="15" customHeight="1">
      <c r="A320" s="56">
        <f>DATE(YEAR(A316),MONTH(A316)+1,1)</f>
        <v>42217</v>
      </c>
      <c r="B320" s="3" t="str">
        <f t="shared" si="9"/>
        <v>Insurance</v>
      </c>
      <c r="C320" s="34">
        <f>$G$3</f>
        <v>150</v>
      </c>
      <c r="D320" s="34">
        <f t="shared" si="8"/>
        <v>925986.7903707364</v>
      </c>
      <c r="F320" s="35"/>
      <c r="G320" s="3"/>
    </row>
    <row r="321" spans="1:7" ht="15" customHeight="1">
      <c r="A321" s="56">
        <f>DATE(YEAR(A317),MONTH(A317)+1,$D$4)</f>
        <v>42217</v>
      </c>
      <c r="B321" s="3" t="str">
        <f t="shared" si="9"/>
        <v>Debit Order / Payment</v>
      </c>
      <c r="C321" s="34">
        <f>-$B$6-C319-C320</f>
        <v>-13357.895825866375</v>
      </c>
      <c r="D321" s="34">
        <f t="shared" si="8"/>
        <v>912628.89454487</v>
      </c>
      <c r="F321" s="3">
        <f>COUNTIF($B$9:B321,B321)</f>
        <v>78</v>
      </c>
      <c r="G321" s="3"/>
    </row>
    <row r="322" spans="1:7" ht="15" customHeight="1">
      <c r="A322" s="56">
        <f>DATE(YEAR(A318),MONTH(A318)+2,1-1)</f>
        <v>42247</v>
      </c>
      <c r="B322" s="3" t="str">
        <f t="shared" si="9"/>
        <v>Interest</v>
      </c>
      <c r="C322" s="34">
        <f>D321*$B$5/12</f>
        <v>11407.861181810875</v>
      </c>
      <c r="D322" s="34">
        <f t="shared" si="8"/>
        <v>924036.7557266809</v>
      </c>
      <c r="F322" s="35"/>
      <c r="G322" s="3"/>
    </row>
    <row r="323" spans="1:7" ht="15" customHeight="1">
      <c r="A323" s="56">
        <f>DATE(YEAR(A319),MONTH(A319)+1,1)</f>
        <v>42248</v>
      </c>
      <c r="B323" s="3" t="str">
        <f t="shared" si="9"/>
        <v>Admin Fee</v>
      </c>
      <c r="C323" s="34">
        <f>$G$4</f>
        <v>40</v>
      </c>
      <c r="D323" s="34">
        <f t="shared" si="8"/>
        <v>924076.7557266809</v>
      </c>
      <c r="F323" s="35"/>
      <c r="G323" s="3"/>
    </row>
    <row r="324" spans="1:7" ht="15" customHeight="1">
      <c r="A324" s="56">
        <f>DATE(YEAR(A320),MONTH(A320)+1,1)</f>
        <v>42248</v>
      </c>
      <c r="B324" s="3" t="str">
        <f t="shared" si="9"/>
        <v>Insurance</v>
      </c>
      <c r="C324" s="34">
        <f>$G$3</f>
        <v>150</v>
      </c>
      <c r="D324" s="34">
        <f t="shared" si="8"/>
        <v>924226.7557266809</v>
      </c>
      <c r="F324" s="35"/>
      <c r="G324" s="3"/>
    </row>
    <row r="325" spans="1:7" ht="15" customHeight="1">
      <c r="A325" s="56">
        <f>DATE(YEAR(A321),MONTH(A321)+1,$D$4)</f>
        <v>42248</v>
      </c>
      <c r="B325" s="3" t="str">
        <f t="shared" si="9"/>
        <v>Debit Order / Payment</v>
      </c>
      <c r="C325" s="34">
        <f>-$B$6-C323-C324</f>
        <v>-13357.895825866375</v>
      </c>
      <c r="D325" s="34">
        <f t="shared" si="8"/>
        <v>910868.8599008145</v>
      </c>
      <c r="F325" s="3">
        <f>COUNTIF($B$9:B325,B325)</f>
        <v>79</v>
      </c>
      <c r="G325" s="3"/>
    </row>
    <row r="326" spans="1:7" ht="15" customHeight="1">
      <c r="A326" s="56">
        <f>DATE(YEAR(A322),MONTH(A322)+2,1-1)</f>
        <v>42277</v>
      </c>
      <c r="B326" s="3" t="str">
        <f t="shared" si="9"/>
        <v>Interest</v>
      </c>
      <c r="C326" s="34">
        <f>D325*$B$5/12</f>
        <v>11385.860748760182</v>
      </c>
      <c r="D326" s="34">
        <f t="shared" si="8"/>
        <v>922254.7206495747</v>
      </c>
      <c r="F326" s="35"/>
      <c r="G326" s="3"/>
    </row>
    <row r="327" spans="1:7" ht="15" customHeight="1">
      <c r="A327" s="56">
        <f>DATE(YEAR(A323),MONTH(A323)+1,1)</f>
        <v>42278</v>
      </c>
      <c r="B327" s="3" t="str">
        <f t="shared" si="9"/>
        <v>Admin Fee</v>
      </c>
      <c r="C327" s="34">
        <f>$G$4</f>
        <v>40</v>
      </c>
      <c r="D327" s="34">
        <f t="shared" si="8"/>
        <v>922294.7206495747</v>
      </c>
      <c r="F327" s="35"/>
      <c r="G327" s="3"/>
    </row>
    <row r="328" spans="1:7" ht="15" customHeight="1">
      <c r="A328" s="56">
        <f>DATE(YEAR(A324),MONTH(A324)+1,1)</f>
        <v>42278</v>
      </c>
      <c r="B328" s="3" t="str">
        <f t="shared" si="9"/>
        <v>Insurance</v>
      </c>
      <c r="C328" s="34">
        <f>$G$3</f>
        <v>150</v>
      </c>
      <c r="D328" s="34">
        <f t="shared" si="8"/>
        <v>922444.7206495747</v>
      </c>
      <c r="F328" s="35"/>
      <c r="G328" s="3"/>
    </row>
    <row r="329" spans="1:7" ht="15" customHeight="1">
      <c r="A329" s="56">
        <f>DATE(YEAR(A325),MONTH(A325)+1,$D$4)</f>
        <v>42278</v>
      </c>
      <c r="B329" s="3" t="str">
        <f t="shared" si="9"/>
        <v>Debit Order / Payment</v>
      </c>
      <c r="C329" s="34">
        <f>-$B$6-C327-C328</f>
        <v>-13357.895825866375</v>
      </c>
      <c r="D329" s="34">
        <f t="shared" si="8"/>
        <v>909086.8248237083</v>
      </c>
      <c r="F329" s="3">
        <f>COUNTIF($B$9:B329,B329)</f>
        <v>80</v>
      </c>
      <c r="G329" s="3"/>
    </row>
    <row r="330" spans="1:7" ht="15" customHeight="1">
      <c r="A330" s="56">
        <f>DATE(YEAR(A326),MONTH(A326)+2,1-1)</f>
        <v>42308</v>
      </c>
      <c r="B330" s="3" t="str">
        <f t="shared" si="9"/>
        <v>Interest</v>
      </c>
      <c r="C330" s="34">
        <f>D329*$B$5/12</f>
        <v>11363.585310296352</v>
      </c>
      <c r="D330" s="34">
        <f aca="true" t="shared" si="10" ref="D330:D393">D329+C330</f>
        <v>920450.4101340047</v>
      </c>
      <c r="F330" s="35"/>
      <c r="G330" s="3"/>
    </row>
    <row r="331" spans="1:7" ht="15" customHeight="1">
      <c r="A331" s="56">
        <f>DATE(YEAR(A327),MONTH(A327)+1,1)</f>
        <v>42309</v>
      </c>
      <c r="B331" s="3" t="str">
        <f t="shared" si="9"/>
        <v>Admin Fee</v>
      </c>
      <c r="C331" s="34">
        <f>$G$4</f>
        <v>40</v>
      </c>
      <c r="D331" s="34">
        <f t="shared" si="10"/>
        <v>920490.4101340047</v>
      </c>
      <c r="F331" s="35"/>
      <c r="G331" s="3"/>
    </row>
    <row r="332" spans="1:7" ht="15" customHeight="1">
      <c r="A332" s="56">
        <f>DATE(YEAR(A328),MONTH(A328)+1,1)</f>
        <v>42309</v>
      </c>
      <c r="B332" s="3" t="str">
        <f t="shared" si="9"/>
        <v>Insurance</v>
      </c>
      <c r="C332" s="34">
        <f>$G$3</f>
        <v>150</v>
      </c>
      <c r="D332" s="34">
        <f t="shared" si="10"/>
        <v>920640.4101340047</v>
      </c>
      <c r="F332" s="35"/>
      <c r="G332" s="3"/>
    </row>
    <row r="333" spans="1:7" ht="15" customHeight="1">
      <c r="A333" s="56">
        <f>DATE(YEAR(A329),MONTH(A329)+1,$D$4)</f>
        <v>42309</v>
      </c>
      <c r="B333" s="3" t="str">
        <f t="shared" si="9"/>
        <v>Debit Order / Payment</v>
      </c>
      <c r="C333" s="34">
        <f>-$B$6-C331-C332</f>
        <v>-13357.895825866375</v>
      </c>
      <c r="D333" s="34">
        <f t="shared" si="10"/>
        <v>907282.5143081383</v>
      </c>
      <c r="F333" s="3">
        <f>COUNTIF($B$9:B333,B333)</f>
        <v>81</v>
      </c>
      <c r="G333" s="3"/>
    </row>
    <row r="334" spans="1:7" ht="15" customHeight="1">
      <c r="A334" s="56">
        <f>DATE(YEAR(A330),MONTH(A330)+2,1-1)</f>
        <v>42338</v>
      </c>
      <c r="B334" s="3" t="str">
        <f t="shared" si="9"/>
        <v>Interest</v>
      </c>
      <c r="C334" s="34">
        <f>D333*$B$5/12</f>
        <v>11341.031428851727</v>
      </c>
      <c r="D334" s="34">
        <f t="shared" si="10"/>
        <v>918623.54573699</v>
      </c>
      <c r="F334" s="35"/>
      <c r="G334" s="3"/>
    </row>
    <row r="335" spans="1:7" ht="15" customHeight="1">
      <c r="A335" s="56">
        <f>DATE(YEAR(A331),MONTH(A331)+1,1)</f>
        <v>42339</v>
      </c>
      <c r="B335" s="3" t="str">
        <f t="shared" si="9"/>
        <v>Admin Fee</v>
      </c>
      <c r="C335" s="34">
        <f>$G$4</f>
        <v>40</v>
      </c>
      <c r="D335" s="34">
        <f t="shared" si="10"/>
        <v>918663.54573699</v>
      </c>
      <c r="F335" s="35"/>
      <c r="G335" s="3"/>
    </row>
    <row r="336" spans="1:7" ht="15" customHeight="1">
      <c r="A336" s="56">
        <f>DATE(YEAR(A332),MONTH(A332)+1,1)</f>
        <v>42339</v>
      </c>
      <c r="B336" s="3" t="str">
        <f t="shared" si="9"/>
        <v>Insurance</v>
      </c>
      <c r="C336" s="34">
        <f>$G$3</f>
        <v>150</v>
      </c>
      <c r="D336" s="34">
        <f t="shared" si="10"/>
        <v>918813.54573699</v>
      </c>
      <c r="F336" s="35"/>
      <c r="G336" s="3"/>
    </row>
    <row r="337" spans="1:7" ht="15" customHeight="1">
      <c r="A337" s="56">
        <f>DATE(YEAR(A333),MONTH(A333)+1,$D$4)</f>
        <v>42339</v>
      </c>
      <c r="B337" s="3" t="str">
        <f t="shared" si="9"/>
        <v>Debit Order / Payment</v>
      </c>
      <c r="C337" s="34">
        <f>-$B$6-C335-C336</f>
        <v>-13357.895825866375</v>
      </c>
      <c r="D337" s="34">
        <f t="shared" si="10"/>
        <v>905455.6499111237</v>
      </c>
      <c r="F337" s="3">
        <f>COUNTIF($B$9:B337,B337)</f>
        <v>82</v>
      </c>
      <c r="G337" s="3"/>
    </row>
    <row r="338" spans="1:7" ht="15" customHeight="1">
      <c r="A338" s="56">
        <f>DATE(YEAR(A334),MONTH(A334)+2,1-1)</f>
        <v>42369</v>
      </c>
      <c r="B338" s="3" t="str">
        <f aca="true" t="shared" si="11" ref="B338:B401">B334</f>
        <v>Interest</v>
      </c>
      <c r="C338" s="34">
        <f>D337*$B$5/12</f>
        <v>11318.195623889047</v>
      </c>
      <c r="D338" s="34">
        <f t="shared" si="10"/>
        <v>916773.8455350128</v>
      </c>
      <c r="F338" s="35"/>
      <c r="G338" s="3"/>
    </row>
    <row r="339" spans="1:7" ht="15" customHeight="1">
      <c r="A339" s="56">
        <f>DATE(YEAR(A335),MONTH(A335)+1,1)</f>
        <v>42370</v>
      </c>
      <c r="B339" s="3" t="str">
        <f t="shared" si="11"/>
        <v>Admin Fee</v>
      </c>
      <c r="C339" s="34">
        <f>$G$4</f>
        <v>40</v>
      </c>
      <c r="D339" s="34">
        <f t="shared" si="10"/>
        <v>916813.8455350128</v>
      </c>
      <c r="F339" s="35"/>
      <c r="G339" s="3"/>
    </row>
    <row r="340" spans="1:7" ht="15" customHeight="1">
      <c r="A340" s="56">
        <f>DATE(YEAR(A336),MONTH(A336)+1,1)</f>
        <v>42370</v>
      </c>
      <c r="B340" s="3" t="str">
        <f t="shared" si="11"/>
        <v>Insurance</v>
      </c>
      <c r="C340" s="34">
        <f>$G$3</f>
        <v>150</v>
      </c>
      <c r="D340" s="34">
        <f t="shared" si="10"/>
        <v>916963.8455350128</v>
      </c>
      <c r="F340" s="35"/>
      <c r="G340" s="3"/>
    </row>
    <row r="341" spans="1:7" ht="15" customHeight="1">
      <c r="A341" s="56">
        <f>DATE(YEAR(A337),MONTH(A337)+1,$D$4)</f>
        <v>42370</v>
      </c>
      <c r="B341" s="3" t="str">
        <f t="shared" si="11"/>
        <v>Debit Order / Payment</v>
      </c>
      <c r="C341" s="34">
        <f>-$B$6-C339-C340</f>
        <v>-13357.895825866375</v>
      </c>
      <c r="D341" s="34">
        <f t="shared" si="10"/>
        <v>903605.9497091464</v>
      </c>
      <c r="F341" s="3">
        <f>COUNTIF($B$9:B341,B341)</f>
        <v>83</v>
      </c>
      <c r="G341" s="3"/>
    </row>
    <row r="342" spans="1:7" ht="15" customHeight="1">
      <c r="A342" s="56">
        <f>DATE(YEAR(A338),MONTH(A338)+2,1-1)</f>
        <v>42400</v>
      </c>
      <c r="B342" s="3" t="str">
        <f t="shared" si="11"/>
        <v>Interest</v>
      </c>
      <c r="C342" s="34">
        <f>D341*$B$5/12</f>
        <v>11295.07437136433</v>
      </c>
      <c r="D342" s="34">
        <f t="shared" si="10"/>
        <v>914901.0240805107</v>
      </c>
      <c r="F342" s="35"/>
      <c r="G342" s="3"/>
    </row>
    <row r="343" spans="1:7" ht="15" customHeight="1">
      <c r="A343" s="56">
        <f>DATE(YEAR(A339),MONTH(A339)+1,1)</f>
        <v>42401</v>
      </c>
      <c r="B343" s="3" t="str">
        <f t="shared" si="11"/>
        <v>Admin Fee</v>
      </c>
      <c r="C343" s="34">
        <f>$G$4</f>
        <v>40</v>
      </c>
      <c r="D343" s="34">
        <f t="shared" si="10"/>
        <v>914941.0240805107</v>
      </c>
      <c r="F343" s="35"/>
      <c r="G343" s="3"/>
    </row>
    <row r="344" spans="1:7" ht="15" customHeight="1">
      <c r="A344" s="56">
        <f>DATE(YEAR(A340),MONTH(A340)+1,1)</f>
        <v>42401</v>
      </c>
      <c r="B344" s="3" t="str">
        <f t="shared" si="11"/>
        <v>Insurance</v>
      </c>
      <c r="C344" s="34">
        <f>$G$3</f>
        <v>150</v>
      </c>
      <c r="D344" s="34">
        <f t="shared" si="10"/>
        <v>915091.0240805107</v>
      </c>
      <c r="F344" s="35"/>
      <c r="G344" s="3"/>
    </row>
    <row r="345" spans="1:7" ht="15" customHeight="1">
      <c r="A345" s="56">
        <f>DATE(YEAR(A341),MONTH(A341)+1,$D$4)</f>
        <v>42401</v>
      </c>
      <c r="B345" s="3" t="str">
        <f t="shared" si="11"/>
        <v>Debit Order / Payment</v>
      </c>
      <c r="C345" s="34">
        <f>-$B$6-C343-C344</f>
        <v>-13357.895825866375</v>
      </c>
      <c r="D345" s="34">
        <f t="shared" si="10"/>
        <v>901733.1282546443</v>
      </c>
      <c r="F345" s="3">
        <f>COUNTIF($B$9:B345,B345)</f>
        <v>84</v>
      </c>
      <c r="G345" s="3"/>
    </row>
    <row r="346" spans="1:7" ht="15" customHeight="1">
      <c r="A346" s="56">
        <f>DATE(YEAR(A342),MONTH(A342)+2,1-1)</f>
        <v>42429</v>
      </c>
      <c r="B346" s="3" t="str">
        <f t="shared" si="11"/>
        <v>Interest</v>
      </c>
      <c r="C346" s="34">
        <f>D345*$B$5/12</f>
        <v>11271.664103183053</v>
      </c>
      <c r="D346" s="34">
        <f t="shared" si="10"/>
        <v>913004.7923578274</v>
      </c>
      <c r="F346" s="35"/>
      <c r="G346" s="3"/>
    </row>
    <row r="347" spans="1:7" ht="15" customHeight="1">
      <c r="A347" s="56">
        <f>DATE(YEAR(A343),MONTH(A343)+1,1)</f>
        <v>42430</v>
      </c>
      <c r="B347" s="3" t="str">
        <f t="shared" si="11"/>
        <v>Admin Fee</v>
      </c>
      <c r="C347" s="34">
        <f>$G$4</f>
        <v>40</v>
      </c>
      <c r="D347" s="34">
        <f t="shared" si="10"/>
        <v>913044.7923578274</v>
      </c>
      <c r="F347" s="35"/>
      <c r="G347" s="3"/>
    </row>
    <row r="348" spans="1:7" ht="15" customHeight="1">
      <c r="A348" s="56">
        <f>DATE(YEAR(A344),MONTH(A344)+1,1)</f>
        <v>42430</v>
      </c>
      <c r="B348" s="3" t="str">
        <f t="shared" si="11"/>
        <v>Insurance</v>
      </c>
      <c r="C348" s="34">
        <f>$G$3</f>
        <v>150</v>
      </c>
      <c r="D348" s="34">
        <f t="shared" si="10"/>
        <v>913194.7923578274</v>
      </c>
      <c r="F348" s="35"/>
      <c r="G348" s="3"/>
    </row>
    <row r="349" spans="1:7" ht="15" customHeight="1">
      <c r="A349" s="56">
        <f>DATE(YEAR(A345),MONTH(A345)+1,$D$4)</f>
        <v>42430</v>
      </c>
      <c r="B349" s="3" t="str">
        <f t="shared" si="11"/>
        <v>Debit Order / Payment</v>
      </c>
      <c r="C349" s="34">
        <f>-$B$6-C347-C348</f>
        <v>-13357.895825866375</v>
      </c>
      <c r="D349" s="34">
        <f t="shared" si="10"/>
        <v>899836.896531961</v>
      </c>
      <c r="F349" s="3">
        <f>COUNTIF($B$9:B349,B349)</f>
        <v>85</v>
      </c>
      <c r="G349" s="3"/>
    </row>
    <row r="350" spans="1:7" ht="15" customHeight="1">
      <c r="A350" s="56">
        <f>DATE(YEAR(A346),MONTH(A346)+2,1-1)</f>
        <v>42460</v>
      </c>
      <c r="B350" s="3" t="str">
        <f t="shared" si="11"/>
        <v>Interest</v>
      </c>
      <c r="C350" s="34">
        <f>D349*$B$5/12</f>
        <v>11247.961206649512</v>
      </c>
      <c r="D350" s="34">
        <f t="shared" si="10"/>
        <v>911084.8577386106</v>
      </c>
      <c r="F350" s="35"/>
      <c r="G350" s="3"/>
    </row>
    <row r="351" spans="1:7" ht="15" customHeight="1">
      <c r="A351" s="56">
        <f>DATE(YEAR(A347),MONTH(A347)+1,1)</f>
        <v>42461</v>
      </c>
      <c r="B351" s="3" t="str">
        <f t="shared" si="11"/>
        <v>Admin Fee</v>
      </c>
      <c r="C351" s="34">
        <f>$G$4</f>
        <v>40</v>
      </c>
      <c r="D351" s="34">
        <f t="shared" si="10"/>
        <v>911124.8577386106</v>
      </c>
      <c r="F351" s="35"/>
      <c r="G351" s="3"/>
    </row>
    <row r="352" spans="1:7" ht="15" customHeight="1">
      <c r="A352" s="56">
        <f>DATE(YEAR(A348),MONTH(A348)+1,1)</f>
        <v>42461</v>
      </c>
      <c r="B352" s="3" t="str">
        <f t="shared" si="11"/>
        <v>Insurance</v>
      </c>
      <c r="C352" s="34">
        <f>$G$3</f>
        <v>150</v>
      </c>
      <c r="D352" s="34">
        <f t="shared" si="10"/>
        <v>911274.8577386106</v>
      </c>
      <c r="F352" s="35"/>
      <c r="G352" s="3"/>
    </row>
    <row r="353" spans="1:7" ht="15" customHeight="1">
      <c r="A353" s="56">
        <f>DATE(YEAR(A349),MONTH(A349)+1,$D$4)</f>
        <v>42461</v>
      </c>
      <c r="B353" s="3" t="str">
        <f t="shared" si="11"/>
        <v>Debit Order / Payment</v>
      </c>
      <c r="C353" s="34">
        <f>-$B$6-C351-C352</f>
        <v>-13357.895825866375</v>
      </c>
      <c r="D353" s="34">
        <f t="shared" si="10"/>
        <v>897916.9619127442</v>
      </c>
      <c r="F353" s="3">
        <f>COUNTIF($B$9:B353,B353)</f>
        <v>86</v>
      </c>
      <c r="G353" s="3"/>
    </row>
    <row r="354" spans="1:7" ht="15" customHeight="1">
      <c r="A354" s="56">
        <f>DATE(YEAR(A350),MONTH(A350)+2,1-1)</f>
        <v>42490</v>
      </c>
      <c r="B354" s="3" t="str">
        <f t="shared" si="11"/>
        <v>Interest</v>
      </c>
      <c r="C354" s="34">
        <f>D353*$B$5/12</f>
        <v>11223.962023909304</v>
      </c>
      <c r="D354" s="34">
        <f t="shared" si="10"/>
        <v>909140.9239366535</v>
      </c>
      <c r="F354" s="35"/>
      <c r="G354" s="3"/>
    </row>
    <row r="355" spans="1:7" ht="15" customHeight="1">
      <c r="A355" s="56">
        <f>DATE(YEAR(A351),MONTH(A351)+1,1)</f>
        <v>42491</v>
      </c>
      <c r="B355" s="3" t="str">
        <f t="shared" si="11"/>
        <v>Admin Fee</v>
      </c>
      <c r="C355" s="34">
        <f>$G$4</f>
        <v>40</v>
      </c>
      <c r="D355" s="34">
        <f t="shared" si="10"/>
        <v>909180.9239366535</v>
      </c>
      <c r="F355" s="35"/>
      <c r="G355" s="3"/>
    </row>
    <row r="356" spans="1:7" ht="15" customHeight="1">
      <c r="A356" s="56">
        <f>DATE(YEAR(A352),MONTH(A352)+1,1)</f>
        <v>42491</v>
      </c>
      <c r="B356" s="3" t="str">
        <f t="shared" si="11"/>
        <v>Insurance</v>
      </c>
      <c r="C356" s="34">
        <f>$G$3</f>
        <v>150</v>
      </c>
      <c r="D356" s="34">
        <f t="shared" si="10"/>
        <v>909330.9239366535</v>
      </c>
      <c r="F356" s="35"/>
      <c r="G356" s="3"/>
    </row>
    <row r="357" spans="1:7" ht="15" customHeight="1">
      <c r="A357" s="56">
        <f>DATE(YEAR(A353),MONTH(A353)+1,$D$4)</f>
        <v>42491</v>
      </c>
      <c r="B357" s="3" t="str">
        <f t="shared" si="11"/>
        <v>Debit Order / Payment</v>
      </c>
      <c r="C357" s="34">
        <f>-$B$6-C355-C356</f>
        <v>-13357.895825866375</v>
      </c>
      <c r="D357" s="34">
        <f t="shared" si="10"/>
        <v>895973.0281107872</v>
      </c>
      <c r="F357" s="3">
        <f>COUNTIF($B$9:B357,B357)</f>
        <v>87</v>
      </c>
      <c r="G357" s="3"/>
    </row>
    <row r="358" spans="1:7" ht="15" customHeight="1">
      <c r="A358" s="56">
        <f>DATE(YEAR(A354),MONTH(A354)+2,1-1)</f>
        <v>42521</v>
      </c>
      <c r="B358" s="3" t="str">
        <f t="shared" si="11"/>
        <v>Interest</v>
      </c>
      <c r="C358" s="34">
        <f>D357*$B$5/12</f>
        <v>11199.662851384839</v>
      </c>
      <c r="D358" s="34">
        <f t="shared" si="10"/>
        <v>907172.690962172</v>
      </c>
      <c r="F358" s="35"/>
      <c r="G358" s="3"/>
    </row>
    <row r="359" spans="1:7" ht="15" customHeight="1">
      <c r="A359" s="56">
        <f>DATE(YEAR(A355),MONTH(A355)+1,1)</f>
        <v>42522</v>
      </c>
      <c r="B359" s="3" t="str">
        <f t="shared" si="11"/>
        <v>Admin Fee</v>
      </c>
      <c r="C359" s="34">
        <f>$G$4</f>
        <v>40</v>
      </c>
      <c r="D359" s="34">
        <f t="shared" si="10"/>
        <v>907212.690962172</v>
      </c>
      <c r="F359" s="35"/>
      <c r="G359" s="3"/>
    </row>
    <row r="360" spans="1:7" ht="15" customHeight="1">
      <c r="A360" s="56">
        <f>DATE(YEAR(A356),MONTH(A356)+1,1)</f>
        <v>42522</v>
      </c>
      <c r="B360" s="3" t="str">
        <f t="shared" si="11"/>
        <v>Insurance</v>
      </c>
      <c r="C360" s="34">
        <f>$G$3</f>
        <v>150</v>
      </c>
      <c r="D360" s="34">
        <f t="shared" si="10"/>
        <v>907362.690962172</v>
      </c>
      <c r="F360" s="35"/>
      <c r="G360" s="3"/>
    </row>
    <row r="361" spans="1:7" ht="15" customHeight="1">
      <c r="A361" s="56">
        <f>DATE(YEAR(A357),MONTH(A357)+1,$D$4)</f>
        <v>42522</v>
      </c>
      <c r="B361" s="3" t="str">
        <f t="shared" si="11"/>
        <v>Debit Order / Payment</v>
      </c>
      <c r="C361" s="34">
        <f>-$B$6-C359-C360</f>
        <v>-13357.895825866375</v>
      </c>
      <c r="D361" s="34">
        <f t="shared" si="10"/>
        <v>894004.7951363056</v>
      </c>
      <c r="F361" s="3">
        <f>COUNTIF($B$9:B361,B361)</f>
        <v>88</v>
      </c>
      <c r="G361" s="3"/>
    </row>
    <row r="362" spans="1:7" ht="15" customHeight="1">
      <c r="A362" s="56">
        <f>DATE(YEAR(A358),MONTH(A358)+2,1-1)</f>
        <v>42551</v>
      </c>
      <c r="B362" s="3" t="str">
        <f t="shared" si="11"/>
        <v>Interest</v>
      </c>
      <c r="C362" s="34">
        <f>D361*$B$5/12</f>
        <v>11175.05993920382</v>
      </c>
      <c r="D362" s="34">
        <f t="shared" si="10"/>
        <v>905179.8550755094</v>
      </c>
      <c r="F362" s="35"/>
      <c r="G362" s="3"/>
    </row>
    <row r="363" spans="1:7" ht="15" customHeight="1">
      <c r="A363" s="56">
        <f>DATE(YEAR(A359),MONTH(A359)+1,1)</f>
        <v>42552</v>
      </c>
      <c r="B363" s="3" t="str">
        <f t="shared" si="11"/>
        <v>Admin Fee</v>
      </c>
      <c r="C363" s="34">
        <f>$G$4</f>
        <v>40</v>
      </c>
      <c r="D363" s="34">
        <f t="shared" si="10"/>
        <v>905219.8550755094</v>
      </c>
      <c r="F363" s="35"/>
      <c r="G363" s="3"/>
    </row>
    <row r="364" spans="1:7" ht="15" customHeight="1">
      <c r="A364" s="56">
        <f>DATE(YEAR(A360),MONTH(A360)+1,1)</f>
        <v>42552</v>
      </c>
      <c r="B364" s="3" t="str">
        <f t="shared" si="11"/>
        <v>Insurance</v>
      </c>
      <c r="C364" s="34">
        <f>$G$3</f>
        <v>150</v>
      </c>
      <c r="D364" s="34">
        <f t="shared" si="10"/>
        <v>905369.8550755094</v>
      </c>
      <c r="F364" s="35"/>
      <c r="G364" s="3"/>
    </row>
    <row r="365" spans="1:7" ht="15" customHeight="1">
      <c r="A365" s="56">
        <f>DATE(YEAR(A361),MONTH(A361)+1,$D$4)</f>
        <v>42552</v>
      </c>
      <c r="B365" s="3" t="str">
        <f t="shared" si="11"/>
        <v>Debit Order / Payment</v>
      </c>
      <c r="C365" s="34">
        <f>-$B$6-C363-C364</f>
        <v>-13357.895825866375</v>
      </c>
      <c r="D365" s="34">
        <f t="shared" si="10"/>
        <v>892011.959249643</v>
      </c>
      <c r="F365" s="3">
        <f>COUNTIF($B$9:B365,B365)</f>
        <v>89</v>
      </c>
      <c r="G365" s="3"/>
    </row>
    <row r="366" spans="1:7" ht="15" customHeight="1">
      <c r="A366" s="56">
        <f>DATE(YEAR(A362),MONTH(A362)+2,1-1)</f>
        <v>42582</v>
      </c>
      <c r="B366" s="3" t="str">
        <f t="shared" si="11"/>
        <v>Interest</v>
      </c>
      <c r="C366" s="34">
        <f>D365*$B$5/12</f>
        <v>11150.149490620539</v>
      </c>
      <c r="D366" s="34">
        <f t="shared" si="10"/>
        <v>903162.1087402636</v>
      </c>
      <c r="F366" s="35"/>
      <c r="G366" s="3"/>
    </row>
    <row r="367" spans="1:7" ht="15" customHeight="1">
      <c r="A367" s="56">
        <f>DATE(YEAR(A363),MONTH(A363)+1,1)</f>
        <v>42583</v>
      </c>
      <c r="B367" s="3" t="str">
        <f t="shared" si="11"/>
        <v>Admin Fee</v>
      </c>
      <c r="C367" s="34">
        <f>$G$4</f>
        <v>40</v>
      </c>
      <c r="D367" s="34">
        <f t="shared" si="10"/>
        <v>903202.1087402636</v>
      </c>
      <c r="F367" s="35"/>
      <c r="G367" s="3"/>
    </row>
    <row r="368" spans="1:7" ht="15" customHeight="1">
      <c r="A368" s="56">
        <f>DATE(YEAR(A364),MONTH(A364)+1,1)</f>
        <v>42583</v>
      </c>
      <c r="B368" s="3" t="str">
        <f t="shared" si="11"/>
        <v>Insurance</v>
      </c>
      <c r="C368" s="34">
        <f>$G$3</f>
        <v>150</v>
      </c>
      <c r="D368" s="34">
        <f t="shared" si="10"/>
        <v>903352.1087402636</v>
      </c>
      <c r="F368" s="35"/>
      <c r="G368" s="3"/>
    </row>
    <row r="369" spans="1:7" ht="15" customHeight="1">
      <c r="A369" s="56">
        <f>DATE(YEAR(A365),MONTH(A365)+1,$D$4)</f>
        <v>42583</v>
      </c>
      <c r="B369" s="3" t="str">
        <f t="shared" si="11"/>
        <v>Debit Order / Payment</v>
      </c>
      <c r="C369" s="34">
        <f>-$B$6-C367-C368</f>
        <v>-13357.895825866375</v>
      </c>
      <c r="D369" s="34">
        <f t="shared" si="10"/>
        <v>889994.2129143972</v>
      </c>
      <c r="F369" s="3">
        <f>COUNTIF($B$9:B369,B369)</f>
        <v>90</v>
      </c>
      <c r="G369" s="3"/>
    </row>
    <row r="370" spans="1:7" ht="15" customHeight="1">
      <c r="A370" s="56">
        <f>DATE(YEAR(A366),MONTH(A366)+2,1-1)</f>
        <v>42613</v>
      </c>
      <c r="B370" s="3" t="str">
        <f t="shared" si="11"/>
        <v>Interest</v>
      </c>
      <c r="C370" s="34">
        <f>D369*$B$5/12</f>
        <v>11124.927661429965</v>
      </c>
      <c r="D370" s="34">
        <f t="shared" si="10"/>
        <v>901119.1405758272</v>
      </c>
      <c r="F370" s="35"/>
      <c r="G370" s="3"/>
    </row>
    <row r="371" spans="1:7" ht="15" customHeight="1">
      <c r="A371" s="56">
        <f>DATE(YEAR(A367),MONTH(A367)+1,1)</f>
        <v>42614</v>
      </c>
      <c r="B371" s="3" t="str">
        <f t="shared" si="11"/>
        <v>Admin Fee</v>
      </c>
      <c r="C371" s="34">
        <f>$G$4</f>
        <v>40</v>
      </c>
      <c r="D371" s="34">
        <f t="shared" si="10"/>
        <v>901159.1405758272</v>
      </c>
      <c r="F371" s="35"/>
      <c r="G371" s="3"/>
    </row>
    <row r="372" spans="1:7" ht="15" customHeight="1">
      <c r="A372" s="56">
        <f>DATE(YEAR(A368),MONTH(A368)+1,1)</f>
        <v>42614</v>
      </c>
      <c r="B372" s="3" t="str">
        <f t="shared" si="11"/>
        <v>Insurance</v>
      </c>
      <c r="C372" s="34">
        <f>$G$3</f>
        <v>150</v>
      </c>
      <c r="D372" s="34">
        <f t="shared" si="10"/>
        <v>901309.1405758272</v>
      </c>
      <c r="F372" s="35"/>
      <c r="G372" s="3"/>
    </row>
    <row r="373" spans="1:7" ht="15" customHeight="1">
      <c r="A373" s="56">
        <f>DATE(YEAR(A369),MONTH(A369)+1,$D$4)</f>
        <v>42614</v>
      </c>
      <c r="B373" s="3" t="str">
        <f t="shared" si="11"/>
        <v>Debit Order / Payment</v>
      </c>
      <c r="C373" s="34">
        <f>-$B$6-C371-C372</f>
        <v>-13357.895825866375</v>
      </c>
      <c r="D373" s="34">
        <f t="shared" si="10"/>
        <v>887951.2447499608</v>
      </c>
      <c r="F373" s="3">
        <f>COUNTIF($B$9:B373,B373)</f>
        <v>91</v>
      </c>
      <c r="G373" s="3"/>
    </row>
    <row r="374" spans="1:7" ht="15" customHeight="1">
      <c r="A374" s="56">
        <f>DATE(YEAR(A370),MONTH(A370)+2,1-1)</f>
        <v>42643</v>
      </c>
      <c r="B374" s="3" t="str">
        <f t="shared" si="11"/>
        <v>Interest</v>
      </c>
      <c r="C374" s="34">
        <f>D373*$B$5/12</f>
        <v>11099.39055937451</v>
      </c>
      <c r="D374" s="34">
        <f t="shared" si="10"/>
        <v>899050.6353093353</v>
      </c>
      <c r="F374" s="35"/>
      <c r="G374" s="3"/>
    </row>
    <row r="375" spans="1:7" ht="15" customHeight="1">
      <c r="A375" s="56">
        <f>DATE(YEAR(A371),MONTH(A371)+1,1)</f>
        <v>42644</v>
      </c>
      <c r="B375" s="3" t="str">
        <f t="shared" si="11"/>
        <v>Admin Fee</v>
      </c>
      <c r="C375" s="34">
        <f>$G$4</f>
        <v>40</v>
      </c>
      <c r="D375" s="34">
        <f t="shared" si="10"/>
        <v>899090.6353093353</v>
      </c>
      <c r="F375" s="35"/>
      <c r="G375" s="3"/>
    </row>
    <row r="376" spans="1:7" ht="15" customHeight="1">
      <c r="A376" s="56">
        <f>DATE(YEAR(A372),MONTH(A372)+1,1)</f>
        <v>42644</v>
      </c>
      <c r="B376" s="3" t="str">
        <f t="shared" si="11"/>
        <v>Insurance</v>
      </c>
      <c r="C376" s="34">
        <f>$G$3</f>
        <v>150</v>
      </c>
      <c r="D376" s="34">
        <f t="shared" si="10"/>
        <v>899240.6353093353</v>
      </c>
      <c r="F376" s="35"/>
      <c r="G376" s="3"/>
    </row>
    <row r="377" spans="1:7" ht="15" customHeight="1">
      <c r="A377" s="56">
        <f>DATE(YEAR(A373),MONTH(A373)+1,$D$4)</f>
        <v>42644</v>
      </c>
      <c r="B377" s="3" t="str">
        <f t="shared" si="11"/>
        <v>Debit Order / Payment</v>
      </c>
      <c r="C377" s="34">
        <f>-$B$6-C375-C376</f>
        <v>-13357.895825866375</v>
      </c>
      <c r="D377" s="34">
        <f t="shared" si="10"/>
        <v>885882.7394834689</v>
      </c>
      <c r="F377" s="3">
        <f>COUNTIF($B$9:B377,B377)</f>
        <v>92</v>
      </c>
      <c r="G377" s="3"/>
    </row>
    <row r="378" spans="1:7" ht="15" customHeight="1">
      <c r="A378" s="56">
        <f>DATE(YEAR(A374),MONTH(A374)+2,1-1)</f>
        <v>42674</v>
      </c>
      <c r="B378" s="3" t="str">
        <f t="shared" si="11"/>
        <v>Interest</v>
      </c>
      <c r="C378" s="34">
        <f>D377*$B$5/12</f>
        <v>11073.534243543361</v>
      </c>
      <c r="D378" s="34">
        <f t="shared" si="10"/>
        <v>896956.2737270123</v>
      </c>
      <c r="F378" s="35"/>
      <c r="G378" s="3"/>
    </row>
    <row r="379" spans="1:7" ht="15" customHeight="1">
      <c r="A379" s="56">
        <f>DATE(YEAR(A375),MONTH(A375)+1,1)</f>
        <v>42675</v>
      </c>
      <c r="B379" s="3" t="str">
        <f t="shared" si="11"/>
        <v>Admin Fee</v>
      </c>
      <c r="C379" s="34">
        <f>$G$4</f>
        <v>40</v>
      </c>
      <c r="D379" s="34">
        <f t="shared" si="10"/>
        <v>896996.2737270123</v>
      </c>
      <c r="F379" s="35"/>
      <c r="G379" s="3"/>
    </row>
    <row r="380" spans="1:7" ht="15" customHeight="1">
      <c r="A380" s="56">
        <f>DATE(YEAR(A376),MONTH(A376)+1,1)</f>
        <v>42675</v>
      </c>
      <c r="B380" s="3" t="str">
        <f t="shared" si="11"/>
        <v>Insurance</v>
      </c>
      <c r="C380" s="34">
        <f>$G$3</f>
        <v>150</v>
      </c>
      <c r="D380" s="34">
        <f t="shared" si="10"/>
        <v>897146.2737270123</v>
      </c>
      <c r="F380" s="35"/>
      <c r="G380" s="3"/>
    </row>
    <row r="381" spans="1:7" ht="15" customHeight="1">
      <c r="A381" s="56">
        <f>DATE(YEAR(A377),MONTH(A377)+1,$D$4)</f>
        <v>42675</v>
      </c>
      <c r="B381" s="3" t="str">
        <f t="shared" si="11"/>
        <v>Debit Order / Payment</v>
      </c>
      <c r="C381" s="34">
        <f>-$B$6-C379-C380</f>
        <v>-13357.895825866375</v>
      </c>
      <c r="D381" s="34">
        <f t="shared" si="10"/>
        <v>883788.377901146</v>
      </c>
      <c r="F381" s="3">
        <f>COUNTIF($B$9:B381,B381)</f>
        <v>93</v>
      </c>
      <c r="G381" s="3"/>
    </row>
    <row r="382" spans="1:7" ht="15" customHeight="1">
      <c r="A382" s="56">
        <f>DATE(YEAR(A378),MONTH(A378)+2,1-1)</f>
        <v>42704</v>
      </c>
      <c r="B382" s="3" t="str">
        <f t="shared" si="11"/>
        <v>Interest</v>
      </c>
      <c r="C382" s="34">
        <f>D381*$B$5/12</f>
        <v>11047.354723764323</v>
      </c>
      <c r="D382" s="34">
        <f t="shared" si="10"/>
        <v>894835.7326249103</v>
      </c>
      <c r="F382" s="35"/>
      <c r="G382" s="3"/>
    </row>
    <row r="383" spans="1:7" ht="15" customHeight="1">
      <c r="A383" s="56">
        <f>DATE(YEAR(A379),MONTH(A379)+1,1)</f>
        <v>42705</v>
      </c>
      <c r="B383" s="3" t="str">
        <f t="shared" si="11"/>
        <v>Admin Fee</v>
      </c>
      <c r="C383" s="34">
        <f>$G$4</f>
        <v>40</v>
      </c>
      <c r="D383" s="34">
        <f t="shared" si="10"/>
        <v>894875.7326249103</v>
      </c>
      <c r="F383" s="35"/>
      <c r="G383" s="3"/>
    </row>
    <row r="384" spans="1:7" ht="15" customHeight="1">
      <c r="A384" s="56">
        <f>DATE(YEAR(A380),MONTH(A380)+1,1)</f>
        <v>42705</v>
      </c>
      <c r="B384" s="3" t="str">
        <f t="shared" si="11"/>
        <v>Insurance</v>
      </c>
      <c r="C384" s="34">
        <f>$G$3</f>
        <v>150</v>
      </c>
      <c r="D384" s="34">
        <f t="shared" si="10"/>
        <v>895025.7326249103</v>
      </c>
      <c r="F384" s="35"/>
      <c r="G384" s="3"/>
    </row>
    <row r="385" spans="1:7" ht="15" customHeight="1">
      <c r="A385" s="56">
        <f>DATE(YEAR(A381),MONTH(A381)+1,$D$4)</f>
        <v>42705</v>
      </c>
      <c r="B385" s="3" t="str">
        <f t="shared" si="11"/>
        <v>Debit Order / Payment</v>
      </c>
      <c r="C385" s="34">
        <f>-$B$6-C383-C384</f>
        <v>-13357.895825866375</v>
      </c>
      <c r="D385" s="34">
        <f t="shared" si="10"/>
        <v>881667.8367990439</v>
      </c>
      <c r="F385" s="3">
        <f>COUNTIF($B$9:B385,B385)</f>
        <v>94</v>
      </c>
      <c r="G385" s="3"/>
    </row>
    <row r="386" spans="1:7" ht="15" customHeight="1">
      <c r="A386" s="56">
        <f>DATE(YEAR(A382),MONTH(A382)+2,1-1)</f>
        <v>42735</v>
      </c>
      <c r="B386" s="3" t="str">
        <f t="shared" si="11"/>
        <v>Interest</v>
      </c>
      <c r="C386" s="34">
        <f>D385*$B$5/12</f>
        <v>11020.84795998805</v>
      </c>
      <c r="D386" s="34">
        <f t="shared" si="10"/>
        <v>892688.684759032</v>
      </c>
      <c r="F386" s="35"/>
      <c r="G386" s="3"/>
    </row>
    <row r="387" spans="1:7" ht="15" customHeight="1">
      <c r="A387" s="56">
        <f>DATE(YEAR(A383),MONTH(A383)+1,1)</f>
        <v>42736</v>
      </c>
      <c r="B387" s="3" t="str">
        <f t="shared" si="11"/>
        <v>Admin Fee</v>
      </c>
      <c r="C387" s="34">
        <f>$G$4</f>
        <v>40</v>
      </c>
      <c r="D387" s="34">
        <f t="shared" si="10"/>
        <v>892728.684759032</v>
      </c>
      <c r="F387" s="35"/>
      <c r="G387" s="3"/>
    </row>
    <row r="388" spans="1:7" ht="15" customHeight="1">
      <c r="A388" s="56">
        <f>DATE(YEAR(A384),MONTH(A384)+1,1)</f>
        <v>42736</v>
      </c>
      <c r="B388" s="3" t="str">
        <f t="shared" si="11"/>
        <v>Insurance</v>
      </c>
      <c r="C388" s="34">
        <f>$G$3</f>
        <v>150</v>
      </c>
      <c r="D388" s="34">
        <f t="shared" si="10"/>
        <v>892878.684759032</v>
      </c>
      <c r="F388" s="35"/>
      <c r="G388" s="3"/>
    </row>
    <row r="389" spans="1:7" ht="15" customHeight="1">
      <c r="A389" s="56">
        <f>DATE(YEAR(A385),MONTH(A385)+1,$D$4)</f>
        <v>42736</v>
      </c>
      <c r="B389" s="3" t="str">
        <f t="shared" si="11"/>
        <v>Debit Order / Payment</v>
      </c>
      <c r="C389" s="34">
        <f>-$B$6-C387-C388</f>
        <v>-13357.895825866375</v>
      </c>
      <c r="D389" s="34">
        <f t="shared" si="10"/>
        <v>879520.7889331656</v>
      </c>
      <c r="F389" s="3">
        <f>COUNTIF($B$9:B389,B389)</f>
        <v>95</v>
      </c>
      <c r="G389" s="3"/>
    </row>
    <row r="390" spans="1:7" ht="15" customHeight="1">
      <c r="A390" s="56">
        <f>DATE(YEAR(A386),MONTH(A386)+2,1-1)</f>
        <v>42766</v>
      </c>
      <c r="B390" s="3" t="str">
        <f t="shared" si="11"/>
        <v>Interest</v>
      </c>
      <c r="C390" s="34">
        <f>D389*$B$5/12</f>
        <v>10994.00986166457</v>
      </c>
      <c r="D390" s="34">
        <f t="shared" si="10"/>
        <v>890514.7987948302</v>
      </c>
      <c r="F390" s="35"/>
      <c r="G390" s="3"/>
    </row>
    <row r="391" spans="1:7" ht="15" customHeight="1">
      <c r="A391" s="56">
        <f>DATE(YEAR(A387),MONTH(A387)+1,1)</f>
        <v>42767</v>
      </c>
      <c r="B391" s="3" t="str">
        <f t="shared" si="11"/>
        <v>Admin Fee</v>
      </c>
      <c r="C391" s="34">
        <f>$G$4</f>
        <v>40</v>
      </c>
      <c r="D391" s="34">
        <f t="shared" si="10"/>
        <v>890554.7987948302</v>
      </c>
      <c r="F391" s="35"/>
      <c r="G391" s="3"/>
    </row>
    <row r="392" spans="1:7" ht="15" customHeight="1">
      <c r="A392" s="56">
        <f>DATE(YEAR(A388),MONTH(A388)+1,1)</f>
        <v>42767</v>
      </c>
      <c r="B392" s="3" t="str">
        <f t="shared" si="11"/>
        <v>Insurance</v>
      </c>
      <c r="C392" s="34">
        <f>$G$3</f>
        <v>150</v>
      </c>
      <c r="D392" s="34">
        <f t="shared" si="10"/>
        <v>890704.7987948302</v>
      </c>
      <c r="F392" s="35"/>
      <c r="G392" s="3"/>
    </row>
    <row r="393" spans="1:7" ht="15" customHeight="1">
      <c r="A393" s="56">
        <f>DATE(YEAR(A389),MONTH(A389)+1,$D$4)</f>
        <v>42767</v>
      </c>
      <c r="B393" s="3" t="str">
        <f t="shared" si="11"/>
        <v>Debit Order / Payment</v>
      </c>
      <c r="C393" s="34">
        <f>-$B$6-C391-C392</f>
        <v>-13357.895825866375</v>
      </c>
      <c r="D393" s="34">
        <f t="shared" si="10"/>
        <v>877346.9029689638</v>
      </c>
      <c r="F393" s="3">
        <f>COUNTIF($B$9:B393,B393)</f>
        <v>96</v>
      </c>
      <c r="G393" s="3"/>
    </row>
    <row r="394" spans="1:7" ht="15" customHeight="1">
      <c r="A394" s="56">
        <f>DATE(YEAR(A390),MONTH(A390)+2,1-1)</f>
        <v>42794</v>
      </c>
      <c r="B394" s="3" t="str">
        <f t="shared" si="11"/>
        <v>Interest</v>
      </c>
      <c r="C394" s="34">
        <f>D393*$B$5/12</f>
        <v>10966.836287112048</v>
      </c>
      <c r="D394" s="34">
        <f aca="true" t="shared" si="12" ref="D394:D457">D393+C394</f>
        <v>888313.7392560759</v>
      </c>
      <c r="F394" s="35"/>
      <c r="G394" s="3"/>
    </row>
    <row r="395" spans="1:7" ht="15" customHeight="1">
      <c r="A395" s="56">
        <f>DATE(YEAR(A391),MONTH(A391)+1,1)</f>
        <v>42795</v>
      </c>
      <c r="B395" s="3" t="str">
        <f t="shared" si="11"/>
        <v>Admin Fee</v>
      </c>
      <c r="C395" s="34">
        <f>$G$4</f>
        <v>40</v>
      </c>
      <c r="D395" s="34">
        <f t="shared" si="12"/>
        <v>888353.7392560759</v>
      </c>
      <c r="F395" s="35"/>
      <c r="G395" s="3"/>
    </row>
    <row r="396" spans="1:7" ht="15" customHeight="1">
      <c r="A396" s="56">
        <f>DATE(YEAR(A392),MONTH(A392)+1,1)</f>
        <v>42795</v>
      </c>
      <c r="B396" s="3" t="str">
        <f t="shared" si="11"/>
        <v>Insurance</v>
      </c>
      <c r="C396" s="34">
        <f>$G$3</f>
        <v>150</v>
      </c>
      <c r="D396" s="34">
        <f t="shared" si="12"/>
        <v>888503.7392560759</v>
      </c>
      <c r="F396" s="35"/>
      <c r="G396" s="3"/>
    </row>
    <row r="397" spans="1:7" ht="15" customHeight="1">
      <c r="A397" s="56">
        <f>DATE(YEAR(A393),MONTH(A393)+1,$D$4)</f>
        <v>42795</v>
      </c>
      <c r="B397" s="3" t="str">
        <f t="shared" si="11"/>
        <v>Debit Order / Payment</v>
      </c>
      <c r="C397" s="34">
        <f>-$B$6-C395-C396</f>
        <v>-13357.895825866375</v>
      </c>
      <c r="D397" s="34">
        <f t="shared" si="12"/>
        <v>875145.8434302096</v>
      </c>
      <c r="F397" s="3">
        <f>COUNTIF($B$9:B397,B397)</f>
        <v>97</v>
      </c>
      <c r="G397" s="3"/>
    </row>
    <row r="398" spans="1:7" ht="15" customHeight="1">
      <c r="A398" s="56">
        <f>DATE(YEAR(A394),MONTH(A394)+2,1-1)</f>
        <v>42825</v>
      </c>
      <c r="B398" s="3" t="str">
        <f t="shared" si="11"/>
        <v>Interest</v>
      </c>
      <c r="C398" s="34">
        <f>D397*$B$5/12</f>
        <v>10939.32304287762</v>
      </c>
      <c r="D398" s="34">
        <f t="shared" si="12"/>
        <v>886085.1664730872</v>
      </c>
      <c r="F398" s="35"/>
      <c r="G398" s="3"/>
    </row>
    <row r="399" spans="1:7" ht="15" customHeight="1">
      <c r="A399" s="56">
        <f>DATE(YEAR(A395),MONTH(A395)+1,1)</f>
        <v>42826</v>
      </c>
      <c r="B399" s="3" t="str">
        <f t="shared" si="11"/>
        <v>Admin Fee</v>
      </c>
      <c r="C399" s="34">
        <f>$G$4</f>
        <v>40</v>
      </c>
      <c r="D399" s="34">
        <f t="shared" si="12"/>
        <v>886125.1664730872</v>
      </c>
      <c r="F399" s="35"/>
      <c r="G399" s="3"/>
    </row>
    <row r="400" spans="1:7" ht="15" customHeight="1">
      <c r="A400" s="56">
        <f>DATE(YEAR(A396),MONTH(A396)+1,1)</f>
        <v>42826</v>
      </c>
      <c r="B400" s="3" t="str">
        <f t="shared" si="11"/>
        <v>Insurance</v>
      </c>
      <c r="C400" s="34">
        <f>$G$3</f>
        <v>150</v>
      </c>
      <c r="D400" s="34">
        <f t="shared" si="12"/>
        <v>886275.1664730872</v>
      </c>
      <c r="F400" s="35"/>
      <c r="G400" s="3"/>
    </row>
    <row r="401" spans="1:7" ht="15" customHeight="1">
      <c r="A401" s="56">
        <f>DATE(YEAR(A397),MONTH(A397)+1,$D$4)</f>
        <v>42826</v>
      </c>
      <c r="B401" s="3" t="str">
        <f t="shared" si="11"/>
        <v>Debit Order / Payment</v>
      </c>
      <c r="C401" s="34">
        <f>-$B$6-C399-C400</f>
        <v>-13357.895825866375</v>
      </c>
      <c r="D401" s="34">
        <f t="shared" si="12"/>
        <v>872917.2706472208</v>
      </c>
      <c r="F401" s="3">
        <f>COUNTIF($B$9:B401,B401)</f>
        <v>98</v>
      </c>
      <c r="G401" s="3"/>
    </row>
    <row r="402" spans="1:7" ht="15" customHeight="1">
      <c r="A402" s="56">
        <f>DATE(YEAR(A398),MONTH(A398)+2,1-1)</f>
        <v>42855</v>
      </c>
      <c r="B402" s="3" t="str">
        <f aca="true" t="shared" si="13" ref="B402:B465">B398</f>
        <v>Interest</v>
      </c>
      <c r="C402" s="34">
        <f>D401*$B$5/12</f>
        <v>10911.465883090259</v>
      </c>
      <c r="D402" s="34">
        <f t="shared" si="12"/>
        <v>883828.736530311</v>
      </c>
      <c r="F402" s="35"/>
      <c r="G402" s="3"/>
    </row>
    <row r="403" spans="1:7" ht="15" customHeight="1">
      <c r="A403" s="56">
        <f>DATE(YEAR(A399),MONTH(A399)+1,1)</f>
        <v>42856</v>
      </c>
      <c r="B403" s="3" t="str">
        <f t="shared" si="13"/>
        <v>Admin Fee</v>
      </c>
      <c r="C403" s="34">
        <f>$G$4</f>
        <v>40</v>
      </c>
      <c r="D403" s="34">
        <f t="shared" si="12"/>
        <v>883868.736530311</v>
      </c>
      <c r="F403" s="35"/>
      <c r="G403" s="3"/>
    </row>
    <row r="404" spans="1:7" ht="15" customHeight="1">
      <c r="A404" s="56">
        <f>DATE(YEAR(A400),MONTH(A400)+1,1)</f>
        <v>42856</v>
      </c>
      <c r="B404" s="3" t="str">
        <f t="shared" si="13"/>
        <v>Insurance</v>
      </c>
      <c r="C404" s="34">
        <f>$G$3</f>
        <v>150</v>
      </c>
      <c r="D404" s="34">
        <f t="shared" si="12"/>
        <v>884018.736530311</v>
      </c>
      <c r="F404" s="35"/>
      <c r="G404" s="3"/>
    </row>
    <row r="405" spans="1:7" ht="15" customHeight="1">
      <c r="A405" s="56">
        <f>DATE(YEAR(A401),MONTH(A401)+1,$D$4)</f>
        <v>42856</v>
      </c>
      <c r="B405" s="3" t="str">
        <f t="shared" si="13"/>
        <v>Debit Order / Payment</v>
      </c>
      <c r="C405" s="34">
        <f>-$B$6-C403-C404</f>
        <v>-13357.895825866375</v>
      </c>
      <c r="D405" s="34">
        <f t="shared" si="12"/>
        <v>870660.8407044447</v>
      </c>
      <c r="F405" s="3">
        <f>COUNTIF($B$9:B405,B405)</f>
        <v>99</v>
      </c>
      <c r="G405" s="3"/>
    </row>
    <row r="406" spans="1:7" ht="15" customHeight="1">
      <c r="A406" s="56">
        <f>DATE(YEAR(A402),MONTH(A402)+2,1-1)</f>
        <v>42886</v>
      </c>
      <c r="B406" s="3" t="str">
        <f t="shared" si="13"/>
        <v>Interest</v>
      </c>
      <c r="C406" s="34">
        <f>D405*$B$5/12</f>
        <v>10883.260508805559</v>
      </c>
      <c r="D406" s="34">
        <f t="shared" si="12"/>
        <v>881544.1012132502</v>
      </c>
      <c r="F406" s="35"/>
      <c r="G406" s="3"/>
    </row>
    <row r="407" spans="1:7" ht="15" customHeight="1">
      <c r="A407" s="56">
        <f>DATE(YEAR(A403),MONTH(A403)+1,1)</f>
        <v>42887</v>
      </c>
      <c r="B407" s="3" t="str">
        <f t="shared" si="13"/>
        <v>Admin Fee</v>
      </c>
      <c r="C407" s="34">
        <f>$G$4</f>
        <v>40</v>
      </c>
      <c r="D407" s="34">
        <f t="shared" si="12"/>
        <v>881584.1012132502</v>
      </c>
      <c r="F407" s="35"/>
      <c r="G407" s="3"/>
    </row>
    <row r="408" spans="1:7" ht="15" customHeight="1">
      <c r="A408" s="56">
        <f>DATE(YEAR(A404),MONTH(A404)+1,1)</f>
        <v>42887</v>
      </c>
      <c r="B408" s="3" t="str">
        <f t="shared" si="13"/>
        <v>Insurance</v>
      </c>
      <c r="C408" s="34">
        <f>$G$3</f>
        <v>150</v>
      </c>
      <c r="D408" s="34">
        <f t="shared" si="12"/>
        <v>881734.1012132502</v>
      </c>
      <c r="F408" s="35"/>
      <c r="G408" s="3"/>
    </row>
    <row r="409" spans="1:7" ht="15" customHeight="1">
      <c r="A409" s="56">
        <f>DATE(YEAR(A405),MONTH(A405)+1,$D$4)</f>
        <v>42887</v>
      </c>
      <c r="B409" s="3" t="str">
        <f t="shared" si="13"/>
        <v>Debit Order / Payment</v>
      </c>
      <c r="C409" s="34">
        <f>-$B$6-C407-C408</f>
        <v>-13357.895825866375</v>
      </c>
      <c r="D409" s="34">
        <f t="shared" si="12"/>
        <v>868376.2053873838</v>
      </c>
      <c r="F409" s="3">
        <f>COUNTIF($B$9:B409,B409)</f>
        <v>100</v>
      </c>
      <c r="G409" s="3"/>
    </row>
    <row r="410" spans="1:7" ht="15" customHeight="1">
      <c r="A410" s="56">
        <f>DATE(YEAR(A406),MONTH(A406)+2,1-1)</f>
        <v>42916</v>
      </c>
      <c r="B410" s="3" t="str">
        <f t="shared" si="13"/>
        <v>Interest</v>
      </c>
      <c r="C410" s="34">
        <f>D409*$B$5/12</f>
        <v>10854.702567342298</v>
      </c>
      <c r="D410" s="34">
        <f t="shared" si="12"/>
        <v>879230.9079547261</v>
      </c>
      <c r="F410" s="35"/>
      <c r="G410" s="3"/>
    </row>
    <row r="411" spans="1:7" ht="15" customHeight="1">
      <c r="A411" s="56">
        <f>DATE(YEAR(A407),MONTH(A407)+1,1)</f>
        <v>42917</v>
      </c>
      <c r="B411" s="3" t="str">
        <f t="shared" si="13"/>
        <v>Admin Fee</v>
      </c>
      <c r="C411" s="34">
        <f>$G$4</f>
        <v>40</v>
      </c>
      <c r="D411" s="34">
        <f t="shared" si="12"/>
        <v>879270.9079547261</v>
      </c>
      <c r="F411" s="35"/>
      <c r="G411" s="3"/>
    </row>
    <row r="412" spans="1:7" ht="15" customHeight="1">
      <c r="A412" s="56">
        <f>DATE(YEAR(A408),MONTH(A408)+1,1)</f>
        <v>42917</v>
      </c>
      <c r="B412" s="3" t="str">
        <f t="shared" si="13"/>
        <v>Insurance</v>
      </c>
      <c r="C412" s="34">
        <f>$G$3</f>
        <v>150</v>
      </c>
      <c r="D412" s="34">
        <f t="shared" si="12"/>
        <v>879420.9079547261</v>
      </c>
      <c r="F412" s="35"/>
      <c r="G412" s="3"/>
    </row>
    <row r="413" spans="1:7" ht="15" customHeight="1">
      <c r="A413" s="56">
        <f>DATE(YEAR(A409),MONTH(A409)+1,$D$4)</f>
        <v>42917</v>
      </c>
      <c r="B413" s="3" t="str">
        <f t="shared" si="13"/>
        <v>Debit Order / Payment</v>
      </c>
      <c r="C413" s="34">
        <f>-$B$6-C411-C412</f>
        <v>-13357.895825866375</v>
      </c>
      <c r="D413" s="34">
        <f t="shared" si="12"/>
        <v>866063.0121288598</v>
      </c>
      <c r="F413" s="3">
        <f>COUNTIF($B$9:B413,B413)</f>
        <v>101</v>
      </c>
      <c r="G413" s="3"/>
    </row>
    <row r="414" spans="1:7" ht="15" customHeight="1">
      <c r="A414" s="56">
        <f>DATE(YEAR(A410),MONTH(A410)+2,1-1)</f>
        <v>42947</v>
      </c>
      <c r="B414" s="3" t="str">
        <f t="shared" si="13"/>
        <v>Interest</v>
      </c>
      <c r="C414" s="34">
        <f>D413*$B$5/12</f>
        <v>10825.787651610746</v>
      </c>
      <c r="D414" s="34">
        <f t="shared" si="12"/>
        <v>876888.7997804706</v>
      </c>
      <c r="F414" s="35"/>
      <c r="G414" s="3"/>
    </row>
    <row r="415" spans="1:7" ht="15" customHeight="1">
      <c r="A415" s="56">
        <f>DATE(YEAR(A411),MONTH(A411)+1,1)</f>
        <v>42948</v>
      </c>
      <c r="B415" s="3" t="str">
        <f t="shared" si="13"/>
        <v>Admin Fee</v>
      </c>
      <c r="C415" s="34">
        <f>$G$4</f>
        <v>40</v>
      </c>
      <c r="D415" s="34">
        <f t="shared" si="12"/>
        <v>876928.7997804706</v>
      </c>
      <c r="F415" s="35"/>
      <c r="G415" s="3"/>
    </row>
    <row r="416" spans="1:7" ht="15" customHeight="1">
      <c r="A416" s="56">
        <f>DATE(YEAR(A412),MONTH(A412)+1,1)</f>
        <v>42948</v>
      </c>
      <c r="B416" s="3" t="str">
        <f t="shared" si="13"/>
        <v>Insurance</v>
      </c>
      <c r="C416" s="34">
        <f>$G$3</f>
        <v>150</v>
      </c>
      <c r="D416" s="34">
        <f t="shared" si="12"/>
        <v>877078.7997804706</v>
      </c>
      <c r="F416" s="35"/>
      <c r="G416" s="3"/>
    </row>
    <row r="417" spans="1:7" ht="15" customHeight="1">
      <c r="A417" s="56">
        <f>DATE(YEAR(A413),MONTH(A413)+1,$D$4)</f>
        <v>42948</v>
      </c>
      <c r="B417" s="3" t="str">
        <f t="shared" si="13"/>
        <v>Debit Order / Payment</v>
      </c>
      <c r="C417" s="34">
        <f>-$B$6-C415-C416</f>
        <v>-13357.895825866375</v>
      </c>
      <c r="D417" s="34">
        <f t="shared" si="12"/>
        <v>863720.9039546042</v>
      </c>
      <c r="F417" s="3">
        <f>COUNTIF($B$9:B417,B417)</f>
        <v>102</v>
      </c>
      <c r="G417" s="3"/>
    </row>
    <row r="418" spans="1:7" ht="15" customHeight="1">
      <c r="A418" s="56">
        <f>DATE(YEAR(A414),MONTH(A414)+2,1-1)</f>
        <v>42978</v>
      </c>
      <c r="B418" s="3" t="str">
        <f t="shared" si="13"/>
        <v>Interest</v>
      </c>
      <c r="C418" s="34">
        <f>D417*$B$5/12</f>
        <v>10796.511299432552</v>
      </c>
      <c r="D418" s="34">
        <f t="shared" si="12"/>
        <v>874517.4152540368</v>
      </c>
      <c r="F418" s="35"/>
      <c r="G418" s="3"/>
    </row>
    <row r="419" spans="1:7" ht="15" customHeight="1">
      <c r="A419" s="56">
        <f>DATE(YEAR(A415),MONTH(A415)+1,1)</f>
        <v>42979</v>
      </c>
      <c r="B419" s="3" t="str">
        <f t="shared" si="13"/>
        <v>Admin Fee</v>
      </c>
      <c r="C419" s="34">
        <f>$G$4</f>
        <v>40</v>
      </c>
      <c r="D419" s="34">
        <f t="shared" si="12"/>
        <v>874557.4152540368</v>
      </c>
      <c r="F419" s="35"/>
      <c r="G419" s="3"/>
    </row>
    <row r="420" spans="1:7" ht="15" customHeight="1">
      <c r="A420" s="56">
        <f>DATE(YEAR(A416),MONTH(A416)+1,1)</f>
        <v>42979</v>
      </c>
      <c r="B420" s="3" t="str">
        <f t="shared" si="13"/>
        <v>Insurance</v>
      </c>
      <c r="C420" s="34">
        <f>$G$3</f>
        <v>150</v>
      </c>
      <c r="D420" s="34">
        <f t="shared" si="12"/>
        <v>874707.4152540368</v>
      </c>
      <c r="F420" s="35"/>
      <c r="G420" s="3"/>
    </row>
    <row r="421" spans="1:7" ht="15" customHeight="1">
      <c r="A421" s="56">
        <f>DATE(YEAR(A417),MONTH(A417)+1,$D$4)</f>
        <v>42979</v>
      </c>
      <c r="B421" s="3" t="str">
        <f t="shared" si="13"/>
        <v>Debit Order / Payment</v>
      </c>
      <c r="C421" s="34">
        <f>-$B$6-C419-C420</f>
        <v>-13357.895825866375</v>
      </c>
      <c r="D421" s="34">
        <f t="shared" si="12"/>
        <v>861349.5194281704</v>
      </c>
      <c r="F421" s="3">
        <f>COUNTIF($B$9:B421,B421)</f>
        <v>103</v>
      </c>
      <c r="G421" s="3"/>
    </row>
    <row r="422" spans="1:7" ht="15" customHeight="1">
      <c r="A422" s="56">
        <f>DATE(YEAR(A418),MONTH(A418)+2,1-1)</f>
        <v>43008</v>
      </c>
      <c r="B422" s="3" t="str">
        <f t="shared" si="13"/>
        <v>Interest</v>
      </c>
      <c r="C422" s="34">
        <f>D421*$B$5/12</f>
        <v>10766.868992852129</v>
      </c>
      <c r="D422" s="34">
        <f t="shared" si="12"/>
        <v>872116.3884210226</v>
      </c>
      <c r="F422" s="35"/>
      <c r="G422" s="3"/>
    </row>
    <row r="423" spans="1:7" ht="15" customHeight="1">
      <c r="A423" s="56">
        <f>DATE(YEAR(A419),MONTH(A419)+1,1)</f>
        <v>43009</v>
      </c>
      <c r="B423" s="3" t="str">
        <f t="shared" si="13"/>
        <v>Admin Fee</v>
      </c>
      <c r="C423" s="34">
        <f>$G$4</f>
        <v>40</v>
      </c>
      <c r="D423" s="34">
        <f t="shared" si="12"/>
        <v>872156.3884210226</v>
      </c>
      <c r="F423" s="35"/>
      <c r="G423" s="3"/>
    </row>
    <row r="424" spans="1:7" ht="15" customHeight="1">
      <c r="A424" s="56">
        <f>DATE(YEAR(A420),MONTH(A420)+1,1)</f>
        <v>43009</v>
      </c>
      <c r="B424" s="3" t="str">
        <f t="shared" si="13"/>
        <v>Insurance</v>
      </c>
      <c r="C424" s="34">
        <f>$G$3</f>
        <v>150</v>
      </c>
      <c r="D424" s="34">
        <f t="shared" si="12"/>
        <v>872306.3884210226</v>
      </c>
      <c r="F424" s="35"/>
      <c r="G424" s="3"/>
    </row>
    <row r="425" spans="1:7" ht="15" customHeight="1">
      <c r="A425" s="56">
        <f>DATE(YEAR(A421),MONTH(A421)+1,$D$4)</f>
        <v>43009</v>
      </c>
      <c r="B425" s="3" t="str">
        <f t="shared" si="13"/>
        <v>Debit Order / Payment</v>
      </c>
      <c r="C425" s="34">
        <f>-$B$6-C423-C424</f>
        <v>-13357.895825866375</v>
      </c>
      <c r="D425" s="34">
        <f t="shared" si="12"/>
        <v>858948.4925951562</v>
      </c>
      <c r="F425" s="3">
        <f>COUNTIF($B$9:B425,B425)</f>
        <v>104</v>
      </c>
      <c r="G425" s="3"/>
    </row>
    <row r="426" spans="1:7" ht="15" customHeight="1">
      <c r="A426" s="56">
        <f>DATE(YEAR(A422),MONTH(A422)+2,1-1)</f>
        <v>43039</v>
      </c>
      <c r="B426" s="3" t="str">
        <f t="shared" si="13"/>
        <v>Interest</v>
      </c>
      <c r="C426" s="34">
        <f>D425*$B$5/12</f>
        <v>10736.856157439452</v>
      </c>
      <c r="D426" s="34">
        <f t="shared" si="12"/>
        <v>869685.3487525956</v>
      </c>
      <c r="F426" s="35"/>
      <c r="G426" s="3"/>
    </row>
    <row r="427" spans="1:7" ht="15" customHeight="1">
      <c r="A427" s="56">
        <f>DATE(YEAR(A423),MONTH(A423)+1,1)</f>
        <v>43040</v>
      </c>
      <c r="B427" s="3" t="str">
        <f t="shared" si="13"/>
        <v>Admin Fee</v>
      </c>
      <c r="C427" s="34">
        <f>$G$4</f>
        <v>40</v>
      </c>
      <c r="D427" s="34">
        <f t="shared" si="12"/>
        <v>869725.3487525956</v>
      </c>
      <c r="F427" s="35"/>
      <c r="G427" s="3"/>
    </row>
    <row r="428" spans="1:7" ht="15" customHeight="1">
      <c r="A428" s="56">
        <f>DATE(YEAR(A424),MONTH(A424)+1,1)</f>
        <v>43040</v>
      </c>
      <c r="B428" s="3" t="str">
        <f t="shared" si="13"/>
        <v>Insurance</v>
      </c>
      <c r="C428" s="34">
        <f>$G$3</f>
        <v>150</v>
      </c>
      <c r="D428" s="34">
        <f t="shared" si="12"/>
        <v>869875.3487525956</v>
      </c>
      <c r="F428" s="35"/>
      <c r="G428" s="3"/>
    </row>
    <row r="429" spans="1:7" ht="15" customHeight="1">
      <c r="A429" s="56">
        <f>DATE(YEAR(A425),MONTH(A425)+1,$D$4)</f>
        <v>43040</v>
      </c>
      <c r="B429" s="3" t="str">
        <f t="shared" si="13"/>
        <v>Debit Order / Payment</v>
      </c>
      <c r="C429" s="34">
        <f>-$B$6-C427-C428</f>
        <v>-13357.895825866375</v>
      </c>
      <c r="D429" s="34">
        <f t="shared" si="12"/>
        <v>856517.4529267292</v>
      </c>
      <c r="F429" s="3">
        <f>COUNTIF($B$9:B429,B429)</f>
        <v>105</v>
      </c>
      <c r="G429" s="3"/>
    </row>
    <row r="430" spans="1:7" ht="15" customHeight="1">
      <c r="A430" s="56">
        <f>DATE(YEAR(A426),MONTH(A426)+2,1-1)</f>
        <v>43069</v>
      </c>
      <c r="B430" s="3" t="str">
        <f t="shared" si="13"/>
        <v>Interest</v>
      </c>
      <c r="C430" s="34">
        <f>D429*$B$5/12</f>
        <v>10706.468161584115</v>
      </c>
      <c r="D430" s="34">
        <f t="shared" si="12"/>
        <v>867223.9210883133</v>
      </c>
      <c r="F430" s="35"/>
      <c r="G430" s="3"/>
    </row>
    <row r="431" spans="1:7" ht="15" customHeight="1">
      <c r="A431" s="56">
        <f>DATE(YEAR(A427),MONTH(A427)+1,1)</f>
        <v>43070</v>
      </c>
      <c r="B431" s="3" t="str">
        <f t="shared" si="13"/>
        <v>Admin Fee</v>
      </c>
      <c r="C431" s="34">
        <f>$G$4</f>
        <v>40</v>
      </c>
      <c r="D431" s="34">
        <f t="shared" si="12"/>
        <v>867263.9210883133</v>
      </c>
      <c r="F431" s="35"/>
      <c r="G431" s="3"/>
    </row>
    <row r="432" spans="1:7" ht="15" customHeight="1">
      <c r="A432" s="56">
        <f>DATE(YEAR(A428),MONTH(A428)+1,1)</f>
        <v>43070</v>
      </c>
      <c r="B432" s="3" t="str">
        <f t="shared" si="13"/>
        <v>Insurance</v>
      </c>
      <c r="C432" s="34">
        <f>$G$3</f>
        <v>150</v>
      </c>
      <c r="D432" s="34">
        <f t="shared" si="12"/>
        <v>867413.9210883133</v>
      </c>
      <c r="F432" s="35"/>
      <c r="G432" s="3"/>
    </row>
    <row r="433" spans="1:7" ht="15" customHeight="1">
      <c r="A433" s="56">
        <f>DATE(YEAR(A429),MONTH(A429)+1,$D$4)</f>
        <v>43070</v>
      </c>
      <c r="B433" s="3" t="str">
        <f t="shared" si="13"/>
        <v>Debit Order / Payment</v>
      </c>
      <c r="C433" s="34">
        <f>-$B$6-C431-C432</f>
        <v>-13357.895825866375</v>
      </c>
      <c r="D433" s="34">
        <f t="shared" si="12"/>
        <v>854056.025262447</v>
      </c>
      <c r="F433" s="3">
        <f>COUNTIF($B$9:B433,B433)</f>
        <v>106</v>
      </c>
      <c r="G433" s="3"/>
    </row>
    <row r="434" spans="1:7" ht="15" customHeight="1">
      <c r="A434" s="56">
        <f>DATE(YEAR(A430),MONTH(A430)+2,1-1)</f>
        <v>43100</v>
      </c>
      <c r="B434" s="3" t="str">
        <f t="shared" si="13"/>
        <v>Interest</v>
      </c>
      <c r="C434" s="34">
        <f>D433*$B$5/12</f>
        <v>10675.700315780587</v>
      </c>
      <c r="D434" s="34">
        <f t="shared" si="12"/>
        <v>864731.7255782275</v>
      </c>
      <c r="F434" s="35"/>
      <c r="G434" s="3"/>
    </row>
    <row r="435" spans="1:7" ht="15" customHeight="1">
      <c r="A435" s="56">
        <f>DATE(YEAR(A431),MONTH(A431)+1,1)</f>
        <v>43101</v>
      </c>
      <c r="B435" s="3" t="str">
        <f t="shared" si="13"/>
        <v>Admin Fee</v>
      </c>
      <c r="C435" s="34">
        <f>$G$4</f>
        <v>40</v>
      </c>
      <c r="D435" s="34">
        <f t="shared" si="12"/>
        <v>864771.7255782275</v>
      </c>
      <c r="F435" s="35"/>
      <c r="G435" s="3"/>
    </row>
    <row r="436" spans="1:7" ht="15" customHeight="1">
      <c r="A436" s="56">
        <f>DATE(YEAR(A432),MONTH(A432)+1,1)</f>
        <v>43101</v>
      </c>
      <c r="B436" s="3" t="str">
        <f t="shared" si="13"/>
        <v>Insurance</v>
      </c>
      <c r="C436" s="34">
        <f>$G$3</f>
        <v>150</v>
      </c>
      <c r="D436" s="34">
        <f t="shared" si="12"/>
        <v>864921.7255782275</v>
      </c>
      <c r="F436" s="35"/>
      <c r="G436" s="3"/>
    </row>
    <row r="437" spans="1:7" ht="15" customHeight="1">
      <c r="A437" s="56">
        <f>DATE(YEAR(A433),MONTH(A433)+1,$D$4)</f>
        <v>43101</v>
      </c>
      <c r="B437" s="3" t="str">
        <f t="shared" si="13"/>
        <v>Debit Order / Payment</v>
      </c>
      <c r="C437" s="34">
        <f>-$B$6-C435-C436</f>
        <v>-13357.895825866375</v>
      </c>
      <c r="D437" s="34">
        <f t="shared" si="12"/>
        <v>851563.8297523612</v>
      </c>
      <c r="F437" s="3">
        <f>COUNTIF($B$9:B437,B437)</f>
        <v>107</v>
      </c>
      <c r="G437" s="3"/>
    </row>
    <row r="438" spans="1:7" ht="15" customHeight="1">
      <c r="A438" s="56">
        <f>DATE(YEAR(A434),MONTH(A434)+2,1-1)</f>
        <v>43131</v>
      </c>
      <c r="B438" s="3" t="str">
        <f t="shared" si="13"/>
        <v>Interest</v>
      </c>
      <c r="C438" s="34">
        <f>D437*$B$5/12</f>
        <v>10644.547871904515</v>
      </c>
      <c r="D438" s="34">
        <f t="shared" si="12"/>
        <v>862208.3776242657</v>
      </c>
      <c r="F438" s="35"/>
      <c r="G438" s="3"/>
    </row>
    <row r="439" spans="1:7" ht="15" customHeight="1">
      <c r="A439" s="56">
        <f>DATE(YEAR(A435),MONTH(A435)+1,1)</f>
        <v>43132</v>
      </c>
      <c r="B439" s="3" t="str">
        <f t="shared" si="13"/>
        <v>Admin Fee</v>
      </c>
      <c r="C439" s="34">
        <f>$G$4</f>
        <v>40</v>
      </c>
      <c r="D439" s="34">
        <f t="shared" si="12"/>
        <v>862248.3776242657</v>
      </c>
      <c r="F439" s="35"/>
      <c r="G439" s="3"/>
    </row>
    <row r="440" spans="1:7" ht="15" customHeight="1">
      <c r="A440" s="56">
        <f>DATE(YEAR(A436),MONTH(A436)+1,1)</f>
        <v>43132</v>
      </c>
      <c r="B440" s="3" t="str">
        <f t="shared" si="13"/>
        <v>Insurance</v>
      </c>
      <c r="C440" s="34">
        <f>$G$3</f>
        <v>150</v>
      </c>
      <c r="D440" s="34">
        <f t="shared" si="12"/>
        <v>862398.3776242657</v>
      </c>
      <c r="F440" s="35"/>
      <c r="G440" s="3"/>
    </row>
    <row r="441" spans="1:7" ht="15" customHeight="1">
      <c r="A441" s="56">
        <f>DATE(YEAR(A437),MONTH(A437)+1,$D$4)</f>
        <v>43132</v>
      </c>
      <c r="B441" s="3" t="str">
        <f t="shared" si="13"/>
        <v>Debit Order / Payment</v>
      </c>
      <c r="C441" s="34">
        <f>-$B$6-C439-C440</f>
        <v>-13357.895825866375</v>
      </c>
      <c r="D441" s="34">
        <f t="shared" si="12"/>
        <v>849040.4817983994</v>
      </c>
      <c r="F441" s="3">
        <f>COUNTIF($B$9:B441,B441)</f>
        <v>108</v>
      </c>
      <c r="G441" s="3"/>
    </row>
    <row r="442" spans="1:7" ht="15" customHeight="1">
      <c r="A442" s="56">
        <f>DATE(YEAR(A438),MONTH(A438)+2,1-1)</f>
        <v>43159</v>
      </c>
      <c r="B442" s="3" t="str">
        <f t="shared" si="13"/>
        <v>Interest</v>
      </c>
      <c r="C442" s="34">
        <f>D441*$B$5/12</f>
        <v>10613.00602247999</v>
      </c>
      <c r="D442" s="34">
        <f t="shared" si="12"/>
        <v>859653.4878208793</v>
      </c>
      <c r="F442" s="35"/>
      <c r="G442" s="3"/>
    </row>
    <row r="443" spans="1:7" ht="15" customHeight="1">
      <c r="A443" s="56">
        <f>DATE(YEAR(A439),MONTH(A439)+1,1)</f>
        <v>43160</v>
      </c>
      <c r="B443" s="3" t="str">
        <f t="shared" si="13"/>
        <v>Admin Fee</v>
      </c>
      <c r="C443" s="34">
        <f>$G$4</f>
        <v>40</v>
      </c>
      <c r="D443" s="34">
        <f t="shared" si="12"/>
        <v>859693.4878208793</v>
      </c>
      <c r="F443" s="35"/>
      <c r="G443" s="3"/>
    </row>
    <row r="444" spans="1:7" ht="15" customHeight="1">
      <c r="A444" s="56">
        <f>DATE(YEAR(A440),MONTH(A440)+1,1)</f>
        <v>43160</v>
      </c>
      <c r="B444" s="3" t="str">
        <f t="shared" si="13"/>
        <v>Insurance</v>
      </c>
      <c r="C444" s="34">
        <f>$G$3</f>
        <v>150</v>
      </c>
      <c r="D444" s="34">
        <f t="shared" si="12"/>
        <v>859843.4878208793</v>
      </c>
      <c r="F444" s="35"/>
      <c r="G444" s="3"/>
    </row>
    <row r="445" spans="1:7" ht="15" customHeight="1">
      <c r="A445" s="56">
        <f>DATE(YEAR(A441),MONTH(A441)+1,$D$4)</f>
        <v>43160</v>
      </c>
      <c r="B445" s="3" t="str">
        <f t="shared" si="13"/>
        <v>Debit Order / Payment</v>
      </c>
      <c r="C445" s="34">
        <f>-$B$6-C443-C444</f>
        <v>-13357.895825866375</v>
      </c>
      <c r="D445" s="34">
        <f t="shared" si="12"/>
        <v>846485.591995013</v>
      </c>
      <c r="F445" s="3">
        <f>COUNTIF($B$9:B445,B445)</f>
        <v>109</v>
      </c>
      <c r="G445" s="3"/>
    </row>
    <row r="446" spans="1:7" ht="15" customHeight="1">
      <c r="A446" s="56">
        <f>DATE(YEAR(A442),MONTH(A442)+2,1-1)</f>
        <v>43190</v>
      </c>
      <c r="B446" s="3" t="str">
        <f t="shared" si="13"/>
        <v>Interest</v>
      </c>
      <c r="C446" s="34">
        <f>D445*$B$5/12</f>
        <v>10581.069899937662</v>
      </c>
      <c r="D446" s="34">
        <f t="shared" si="12"/>
        <v>857066.6618949506</v>
      </c>
      <c r="F446" s="35"/>
      <c r="G446" s="3"/>
    </row>
    <row r="447" spans="1:7" ht="15" customHeight="1">
      <c r="A447" s="56">
        <f>DATE(YEAR(A443),MONTH(A443)+1,1)</f>
        <v>43191</v>
      </c>
      <c r="B447" s="3" t="str">
        <f t="shared" si="13"/>
        <v>Admin Fee</v>
      </c>
      <c r="C447" s="34">
        <f>$G$4</f>
        <v>40</v>
      </c>
      <c r="D447" s="34">
        <f t="shared" si="12"/>
        <v>857106.6618949506</v>
      </c>
      <c r="F447" s="35"/>
      <c r="G447" s="3"/>
    </row>
    <row r="448" spans="1:7" ht="15" customHeight="1">
      <c r="A448" s="56">
        <f>DATE(YEAR(A444),MONTH(A444)+1,1)</f>
        <v>43191</v>
      </c>
      <c r="B448" s="3" t="str">
        <f t="shared" si="13"/>
        <v>Insurance</v>
      </c>
      <c r="C448" s="34">
        <f>$G$3</f>
        <v>150</v>
      </c>
      <c r="D448" s="34">
        <f t="shared" si="12"/>
        <v>857256.6618949506</v>
      </c>
      <c r="F448" s="35"/>
      <c r="G448" s="3"/>
    </row>
    <row r="449" spans="1:7" ht="15" customHeight="1">
      <c r="A449" s="56">
        <f>DATE(YEAR(A445),MONTH(A445)+1,$D$4)</f>
        <v>43191</v>
      </c>
      <c r="B449" s="3" t="str">
        <f t="shared" si="13"/>
        <v>Debit Order / Payment</v>
      </c>
      <c r="C449" s="34">
        <f>-$B$6-C447-C448</f>
        <v>-13357.895825866375</v>
      </c>
      <c r="D449" s="34">
        <f t="shared" si="12"/>
        <v>843898.7660690842</v>
      </c>
      <c r="F449" s="3">
        <f>COUNTIF($B$9:B449,B449)</f>
        <v>110</v>
      </c>
      <c r="G449" s="3"/>
    </row>
    <row r="450" spans="1:7" ht="15" customHeight="1">
      <c r="A450" s="56">
        <f>DATE(YEAR(A446),MONTH(A446)+2,1-1)</f>
        <v>43220</v>
      </c>
      <c r="B450" s="3" t="str">
        <f t="shared" si="13"/>
        <v>Interest</v>
      </c>
      <c r="C450" s="34">
        <f>D449*$B$5/12</f>
        <v>10548.734575863551</v>
      </c>
      <c r="D450" s="34">
        <f t="shared" si="12"/>
        <v>854447.5006449478</v>
      </c>
      <c r="F450" s="35"/>
      <c r="G450" s="3"/>
    </row>
    <row r="451" spans="1:7" ht="15" customHeight="1">
      <c r="A451" s="56">
        <f>DATE(YEAR(A447),MONTH(A447)+1,1)</f>
        <v>43221</v>
      </c>
      <c r="B451" s="3" t="str">
        <f t="shared" si="13"/>
        <v>Admin Fee</v>
      </c>
      <c r="C451" s="34">
        <f>$G$4</f>
        <v>40</v>
      </c>
      <c r="D451" s="34">
        <f t="shared" si="12"/>
        <v>854487.5006449478</v>
      </c>
      <c r="F451" s="35"/>
      <c r="G451" s="3"/>
    </row>
    <row r="452" spans="1:7" ht="15" customHeight="1">
      <c r="A452" s="56">
        <f>DATE(YEAR(A448),MONTH(A448)+1,1)</f>
        <v>43221</v>
      </c>
      <c r="B452" s="3" t="str">
        <f t="shared" si="13"/>
        <v>Insurance</v>
      </c>
      <c r="C452" s="34">
        <f>$G$3</f>
        <v>150</v>
      </c>
      <c r="D452" s="34">
        <f t="shared" si="12"/>
        <v>854637.5006449478</v>
      </c>
      <c r="F452" s="35"/>
      <c r="G452" s="3"/>
    </row>
    <row r="453" spans="1:7" ht="15" customHeight="1">
      <c r="A453" s="56">
        <f>DATE(YEAR(A449),MONTH(A449)+1,$D$4)</f>
        <v>43221</v>
      </c>
      <c r="B453" s="3" t="str">
        <f t="shared" si="13"/>
        <v>Debit Order / Payment</v>
      </c>
      <c r="C453" s="34">
        <f>-$B$6-C451-C452</f>
        <v>-13357.895825866375</v>
      </c>
      <c r="D453" s="34">
        <f t="shared" si="12"/>
        <v>841279.6048190814</v>
      </c>
      <c r="F453" s="3">
        <f>COUNTIF($B$9:B453,B453)</f>
        <v>111</v>
      </c>
      <c r="G453" s="3"/>
    </row>
    <row r="454" spans="1:7" ht="15" customHeight="1">
      <c r="A454" s="56">
        <f>DATE(YEAR(A450),MONTH(A450)+2,1-1)</f>
        <v>43251</v>
      </c>
      <c r="B454" s="3" t="str">
        <f t="shared" si="13"/>
        <v>Interest</v>
      </c>
      <c r="C454" s="34">
        <f>D453*$B$5/12</f>
        <v>10515.995060238516</v>
      </c>
      <c r="D454" s="34">
        <f t="shared" si="12"/>
        <v>851795.5998793199</v>
      </c>
      <c r="F454" s="35"/>
      <c r="G454" s="3"/>
    </row>
    <row r="455" spans="1:7" ht="15" customHeight="1">
      <c r="A455" s="56">
        <f>DATE(YEAR(A451),MONTH(A451)+1,1)</f>
        <v>43252</v>
      </c>
      <c r="B455" s="3" t="str">
        <f t="shared" si="13"/>
        <v>Admin Fee</v>
      </c>
      <c r="C455" s="34">
        <f>$G$4</f>
        <v>40</v>
      </c>
      <c r="D455" s="34">
        <f t="shared" si="12"/>
        <v>851835.5998793199</v>
      </c>
      <c r="F455" s="35"/>
      <c r="G455" s="3"/>
    </row>
    <row r="456" spans="1:7" ht="15" customHeight="1">
      <c r="A456" s="56">
        <f>DATE(YEAR(A452),MONTH(A452)+1,1)</f>
        <v>43252</v>
      </c>
      <c r="B456" s="3" t="str">
        <f t="shared" si="13"/>
        <v>Insurance</v>
      </c>
      <c r="C456" s="34">
        <f>$G$3</f>
        <v>150</v>
      </c>
      <c r="D456" s="34">
        <f t="shared" si="12"/>
        <v>851985.5998793199</v>
      </c>
      <c r="F456" s="35"/>
      <c r="G456" s="3"/>
    </row>
    <row r="457" spans="1:7" ht="15" customHeight="1">
      <c r="A457" s="56">
        <f>DATE(YEAR(A453),MONTH(A453)+1,$D$4)</f>
        <v>43252</v>
      </c>
      <c r="B457" s="3" t="str">
        <f t="shared" si="13"/>
        <v>Debit Order / Payment</v>
      </c>
      <c r="C457" s="34">
        <f>-$B$6-C455-C456</f>
        <v>-13357.895825866375</v>
      </c>
      <c r="D457" s="34">
        <f t="shared" si="12"/>
        <v>838627.7040534535</v>
      </c>
      <c r="F457" s="3">
        <f>COUNTIF($B$9:B457,B457)</f>
        <v>112</v>
      </c>
      <c r="G457" s="3"/>
    </row>
    <row r="458" spans="1:7" ht="15" customHeight="1">
      <c r="A458" s="56">
        <f>DATE(YEAR(A454),MONTH(A454)+2,1-1)</f>
        <v>43281</v>
      </c>
      <c r="B458" s="3" t="str">
        <f t="shared" si="13"/>
        <v>Interest</v>
      </c>
      <c r="C458" s="34">
        <f>D457*$B$5/12</f>
        <v>10482.846300668169</v>
      </c>
      <c r="D458" s="34">
        <f aca="true" t="shared" si="14" ref="D458:D521">D457+C458</f>
        <v>849110.5503541217</v>
      </c>
      <c r="F458" s="35"/>
      <c r="G458" s="3"/>
    </row>
    <row r="459" spans="1:7" ht="15" customHeight="1">
      <c r="A459" s="56">
        <f>DATE(YEAR(A455),MONTH(A455)+1,1)</f>
        <v>43282</v>
      </c>
      <c r="B459" s="3" t="str">
        <f t="shared" si="13"/>
        <v>Admin Fee</v>
      </c>
      <c r="C459" s="34">
        <f>$G$4</f>
        <v>40</v>
      </c>
      <c r="D459" s="34">
        <f t="shared" si="14"/>
        <v>849150.5503541217</v>
      </c>
      <c r="F459" s="35"/>
      <c r="G459" s="3"/>
    </row>
    <row r="460" spans="1:7" ht="15" customHeight="1">
      <c r="A460" s="56">
        <f>DATE(YEAR(A456),MONTH(A456)+1,1)</f>
        <v>43282</v>
      </c>
      <c r="B460" s="3" t="str">
        <f t="shared" si="13"/>
        <v>Insurance</v>
      </c>
      <c r="C460" s="34">
        <f>$G$3</f>
        <v>150</v>
      </c>
      <c r="D460" s="34">
        <f t="shared" si="14"/>
        <v>849300.5503541217</v>
      </c>
      <c r="F460" s="35"/>
      <c r="G460" s="3"/>
    </row>
    <row r="461" spans="1:7" ht="15" customHeight="1">
      <c r="A461" s="56">
        <f>DATE(YEAR(A457),MONTH(A457)+1,$D$4)</f>
        <v>43282</v>
      </c>
      <c r="B461" s="3" t="str">
        <f t="shared" si="13"/>
        <v>Debit Order / Payment</v>
      </c>
      <c r="C461" s="34">
        <f>-$B$6-C459-C460</f>
        <v>-13357.895825866375</v>
      </c>
      <c r="D461" s="34">
        <f t="shared" si="14"/>
        <v>835942.6545282553</v>
      </c>
      <c r="F461" s="3">
        <f>COUNTIF($B$9:B461,B461)</f>
        <v>113</v>
      </c>
      <c r="G461" s="3"/>
    </row>
    <row r="462" spans="1:7" ht="15" customHeight="1">
      <c r="A462" s="56">
        <f>DATE(YEAR(A458),MONTH(A458)+2,1-1)</f>
        <v>43312</v>
      </c>
      <c r="B462" s="3" t="str">
        <f t="shared" si="13"/>
        <v>Interest</v>
      </c>
      <c r="C462" s="34">
        <f>D461*$B$5/12</f>
        <v>10449.283181603192</v>
      </c>
      <c r="D462" s="34">
        <f t="shared" si="14"/>
        <v>846391.9377098585</v>
      </c>
      <c r="F462" s="35"/>
      <c r="G462" s="3"/>
    </row>
    <row r="463" spans="1:7" ht="15" customHeight="1">
      <c r="A463" s="56">
        <f>DATE(YEAR(A459),MONTH(A459)+1,1)</f>
        <v>43313</v>
      </c>
      <c r="B463" s="3" t="str">
        <f t="shared" si="13"/>
        <v>Admin Fee</v>
      </c>
      <c r="C463" s="34">
        <f>$G$4</f>
        <v>40</v>
      </c>
      <c r="D463" s="34">
        <f t="shared" si="14"/>
        <v>846431.9377098585</v>
      </c>
      <c r="F463" s="35"/>
      <c r="G463" s="3"/>
    </row>
    <row r="464" spans="1:7" ht="15" customHeight="1">
      <c r="A464" s="56">
        <f>DATE(YEAR(A460),MONTH(A460)+1,1)</f>
        <v>43313</v>
      </c>
      <c r="B464" s="3" t="str">
        <f t="shared" si="13"/>
        <v>Insurance</v>
      </c>
      <c r="C464" s="34">
        <f>$G$3</f>
        <v>150</v>
      </c>
      <c r="D464" s="34">
        <f t="shared" si="14"/>
        <v>846581.9377098585</v>
      </c>
      <c r="F464" s="35"/>
      <c r="G464" s="3"/>
    </row>
    <row r="465" spans="1:7" ht="15" customHeight="1">
      <c r="A465" s="56">
        <f>DATE(YEAR(A461),MONTH(A461)+1,$D$4)</f>
        <v>43313</v>
      </c>
      <c r="B465" s="3" t="str">
        <f t="shared" si="13"/>
        <v>Debit Order / Payment</v>
      </c>
      <c r="C465" s="34">
        <f>-$B$6-C463-C464</f>
        <v>-13357.895825866375</v>
      </c>
      <c r="D465" s="34">
        <f t="shared" si="14"/>
        <v>833224.0418839921</v>
      </c>
      <c r="F465" s="3">
        <f>COUNTIF($B$9:B465,B465)</f>
        <v>114</v>
      </c>
      <c r="G465" s="3"/>
    </row>
    <row r="466" spans="1:7" ht="15" customHeight="1">
      <c r="A466" s="56">
        <f>DATE(YEAR(A462),MONTH(A462)+2,1-1)</f>
        <v>43343</v>
      </c>
      <c r="B466" s="3" t="str">
        <f aca="true" t="shared" si="15" ref="B466:B529">B462</f>
        <v>Interest</v>
      </c>
      <c r="C466" s="34">
        <f>D465*$B$5/12</f>
        <v>10415.300523549902</v>
      </c>
      <c r="D466" s="34">
        <f t="shared" si="14"/>
        <v>843639.342407542</v>
      </c>
      <c r="F466" s="35"/>
      <c r="G466" s="3"/>
    </row>
    <row r="467" spans="1:7" ht="15" customHeight="1">
      <c r="A467" s="56">
        <f>DATE(YEAR(A463),MONTH(A463)+1,1)</f>
        <v>43344</v>
      </c>
      <c r="B467" s="3" t="str">
        <f t="shared" si="15"/>
        <v>Admin Fee</v>
      </c>
      <c r="C467" s="34">
        <f>$G$4</f>
        <v>40</v>
      </c>
      <c r="D467" s="34">
        <f t="shared" si="14"/>
        <v>843679.342407542</v>
      </c>
      <c r="F467" s="35"/>
      <c r="G467" s="3"/>
    </row>
    <row r="468" spans="1:7" ht="15" customHeight="1">
      <c r="A468" s="56">
        <f>DATE(YEAR(A464),MONTH(A464)+1,1)</f>
        <v>43344</v>
      </c>
      <c r="B468" s="3" t="str">
        <f t="shared" si="15"/>
        <v>Insurance</v>
      </c>
      <c r="C468" s="34">
        <f>$G$3</f>
        <v>150</v>
      </c>
      <c r="D468" s="34">
        <f t="shared" si="14"/>
        <v>843829.342407542</v>
      </c>
      <c r="F468" s="35"/>
      <c r="G468" s="3"/>
    </row>
    <row r="469" spans="1:7" ht="15" customHeight="1">
      <c r="A469" s="56">
        <f>DATE(YEAR(A465),MONTH(A465)+1,$D$4)</f>
        <v>43344</v>
      </c>
      <c r="B469" s="3" t="str">
        <f t="shared" si="15"/>
        <v>Debit Order / Payment</v>
      </c>
      <c r="C469" s="34">
        <f>-$B$6-C467-C468</f>
        <v>-13357.895825866375</v>
      </c>
      <c r="D469" s="34">
        <f t="shared" si="14"/>
        <v>830471.4465816757</v>
      </c>
      <c r="F469" s="3">
        <f>COUNTIF($B$9:B469,B469)</f>
        <v>115</v>
      </c>
      <c r="G469" s="3"/>
    </row>
    <row r="470" spans="1:7" ht="15" customHeight="1">
      <c r="A470" s="56">
        <f>DATE(YEAR(A466),MONTH(A466)+2,1-1)</f>
        <v>43373</v>
      </c>
      <c r="B470" s="3" t="str">
        <f t="shared" si="15"/>
        <v>Interest</v>
      </c>
      <c r="C470" s="34">
        <f>D469*$B$5/12</f>
        <v>10380.893082270946</v>
      </c>
      <c r="D470" s="34">
        <f t="shared" si="14"/>
        <v>840852.3396639467</v>
      </c>
      <c r="F470" s="35"/>
      <c r="G470" s="3"/>
    </row>
    <row r="471" spans="1:7" ht="15" customHeight="1">
      <c r="A471" s="56">
        <f>DATE(YEAR(A467),MONTH(A467)+1,1)</f>
        <v>43374</v>
      </c>
      <c r="B471" s="3" t="str">
        <f t="shared" si="15"/>
        <v>Admin Fee</v>
      </c>
      <c r="C471" s="34">
        <f>$G$4</f>
        <v>40</v>
      </c>
      <c r="D471" s="34">
        <f t="shared" si="14"/>
        <v>840892.3396639467</v>
      </c>
      <c r="F471" s="35"/>
      <c r="G471" s="3"/>
    </row>
    <row r="472" spans="1:7" ht="15" customHeight="1">
      <c r="A472" s="56">
        <f>DATE(YEAR(A468),MONTH(A468)+1,1)</f>
        <v>43374</v>
      </c>
      <c r="B472" s="3" t="str">
        <f t="shared" si="15"/>
        <v>Insurance</v>
      </c>
      <c r="C472" s="34">
        <f>$G$3</f>
        <v>150</v>
      </c>
      <c r="D472" s="34">
        <f t="shared" si="14"/>
        <v>841042.3396639467</v>
      </c>
      <c r="F472" s="35"/>
      <c r="G472" s="3"/>
    </row>
    <row r="473" spans="1:7" ht="15" customHeight="1">
      <c r="A473" s="56">
        <f>DATE(YEAR(A469),MONTH(A469)+1,$D$4)</f>
        <v>43374</v>
      </c>
      <c r="B473" s="3" t="str">
        <f t="shared" si="15"/>
        <v>Debit Order / Payment</v>
      </c>
      <c r="C473" s="34">
        <f>-$B$6-C471-C472</f>
        <v>-13357.895825866375</v>
      </c>
      <c r="D473" s="34">
        <f t="shared" si="14"/>
        <v>827684.4438380803</v>
      </c>
      <c r="F473" s="3">
        <f>COUNTIF($B$9:B473,B473)</f>
        <v>116</v>
      </c>
      <c r="G473" s="3"/>
    </row>
    <row r="474" spans="1:7" ht="15" customHeight="1">
      <c r="A474" s="56">
        <f>DATE(YEAR(A470),MONTH(A470)+2,1-1)</f>
        <v>43404</v>
      </c>
      <c r="B474" s="3" t="str">
        <f t="shared" si="15"/>
        <v>Interest</v>
      </c>
      <c r="C474" s="34">
        <f>D473*$B$5/12</f>
        <v>10346.055547976002</v>
      </c>
      <c r="D474" s="34">
        <f t="shared" si="14"/>
        <v>838030.4993860563</v>
      </c>
      <c r="F474" s="35"/>
      <c r="G474" s="3"/>
    </row>
    <row r="475" spans="1:7" ht="15" customHeight="1">
      <c r="A475" s="56">
        <f>DATE(YEAR(A471),MONTH(A471)+1,1)</f>
        <v>43405</v>
      </c>
      <c r="B475" s="3" t="str">
        <f t="shared" si="15"/>
        <v>Admin Fee</v>
      </c>
      <c r="C475" s="34">
        <f>$G$4</f>
        <v>40</v>
      </c>
      <c r="D475" s="34">
        <f t="shared" si="14"/>
        <v>838070.4993860563</v>
      </c>
      <c r="F475" s="35"/>
      <c r="G475" s="3"/>
    </row>
    <row r="476" spans="1:7" ht="15" customHeight="1">
      <c r="A476" s="56">
        <f>DATE(YEAR(A472),MONTH(A472)+1,1)</f>
        <v>43405</v>
      </c>
      <c r="B476" s="3" t="str">
        <f t="shared" si="15"/>
        <v>Insurance</v>
      </c>
      <c r="C476" s="34">
        <f>$G$3</f>
        <v>150</v>
      </c>
      <c r="D476" s="34">
        <f t="shared" si="14"/>
        <v>838220.4993860563</v>
      </c>
      <c r="F476" s="35"/>
      <c r="G476" s="3"/>
    </row>
    <row r="477" spans="1:7" ht="15" customHeight="1">
      <c r="A477" s="56">
        <f>DATE(YEAR(A473),MONTH(A473)+1,$D$4)</f>
        <v>43405</v>
      </c>
      <c r="B477" s="3" t="str">
        <f t="shared" si="15"/>
        <v>Debit Order / Payment</v>
      </c>
      <c r="C477" s="34">
        <f>-$B$6-C475-C476</f>
        <v>-13357.895825866375</v>
      </c>
      <c r="D477" s="34">
        <f t="shared" si="14"/>
        <v>824862.60356019</v>
      </c>
      <c r="F477" s="3">
        <f>COUNTIF($B$9:B477,B477)</f>
        <v>117</v>
      </c>
      <c r="G477" s="3"/>
    </row>
    <row r="478" spans="1:7" ht="15" customHeight="1">
      <c r="A478" s="56">
        <f>DATE(YEAR(A474),MONTH(A474)+2,1-1)</f>
        <v>43434</v>
      </c>
      <c r="B478" s="3" t="str">
        <f t="shared" si="15"/>
        <v>Interest</v>
      </c>
      <c r="C478" s="34">
        <f>D477*$B$5/12</f>
        <v>10310.782544502374</v>
      </c>
      <c r="D478" s="34">
        <f t="shared" si="14"/>
        <v>835173.3861046924</v>
      </c>
      <c r="F478" s="35"/>
      <c r="G478" s="3"/>
    </row>
    <row r="479" spans="1:7" ht="15" customHeight="1">
      <c r="A479" s="56">
        <f>DATE(YEAR(A475),MONTH(A475)+1,1)</f>
        <v>43435</v>
      </c>
      <c r="B479" s="3" t="str">
        <f t="shared" si="15"/>
        <v>Admin Fee</v>
      </c>
      <c r="C479" s="34">
        <f>$G$4</f>
        <v>40</v>
      </c>
      <c r="D479" s="34">
        <f t="shared" si="14"/>
        <v>835213.3861046924</v>
      </c>
      <c r="F479" s="35"/>
      <c r="G479" s="3"/>
    </row>
    <row r="480" spans="1:7" ht="15" customHeight="1">
      <c r="A480" s="56">
        <f>DATE(YEAR(A476),MONTH(A476)+1,1)</f>
        <v>43435</v>
      </c>
      <c r="B480" s="3" t="str">
        <f t="shared" si="15"/>
        <v>Insurance</v>
      </c>
      <c r="C480" s="34">
        <f>$G$3</f>
        <v>150</v>
      </c>
      <c r="D480" s="34">
        <f t="shared" si="14"/>
        <v>835363.3861046924</v>
      </c>
      <c r="F480" s="35"/>
      <c r="G480" s="3"/>
    </row>
    <row r="481" spans="1:7" ht="15" customHeight="1">
      <c r="A481" s="56">
        <f>DATE(YEAR(A477),MONTH(A477)+1,$D$4)</f>
        <v>43435</v>
      </c>
      <c r="B481" s="3" t="str">
        <f t="shared" si="15"/>
        <v>Debit Order / Payment</v>
      </c>
      <c r="C481" s="34">
        <f>-$B$6-C479-C480</f>
        <v>-13357.895825866375</v>
      </c>
      <c r="D481" s="34">
        <f t="shared" si="14"/>
        <v>822005.490278826</v>
      </c>
      <c r="F481" s="3">
        <f>COUNTIF($B$9:B481,B481)</f>
        <v>118</v>
      </c>
      <c r="G481" s="3"/>
    </row>
    <row r="482" spans="1:7" ht="15" customHeight="1">
      <c r="A482" s="56">
        <f>DATE(YEAR(A478),MONTH(A478)+2,1-1)</f>
        <v>43465</v>
      </c>
      <c r="B482" s="3" t="str">
        <f t="shared" si="15"/>
        <v>Interest</v>
      </c>
      <c r="C482" s="34">
        <f>D481*$B$5/12</f>
        <v>10275.068628485324</v>
      </c>
      <c r="D482" s="34">
        <f t="shared" si="14"/>
        <v>832280.5589073113</v>
      </c>
      <c r="F482" s="35"/>
      <c r="G482" s="3"/>
    </row>
    <row r="483" spans="1:7" ht="15" customHeight="1">
      <c r="A483" s="56">
        <f>DATE(YEAR(A479),MONTH(A479)+1,1)</f>
        <v>43466</v>
      </c>
      <c r="B483" s="3" t="str">
        <f t="shared" si="15"/>
        <v>Admin Fee</v>
      </c>
      <c r="C483" s="34">
        <f>$G$4</f>
        <v>40</v>
      </c>
      <c r="D483" s="34">
        <f t="shared" si="14"/>
        <v>832320.5589073113</v>
      </c>
      <c r="F483" s="35"/>
      <c r="G483" s="3"/>
    </row>
    <row r="484" spans="1:7" ht="15" customHeight="1">
      <c r="A484" s="56">
        <f>DATE(YEAR(A480),MONTH(A480)+1,1)</f>
        <v>43466</v>
      </c>
      <c r="B484" s="3" t="str">
        <f t="shared" si="15"/>
        <v>Insurance</v>
      </c>
      <c r="C484" s="34">
        <f>$G$3</f>
        <v>150</v>
      </c>
      <c r="D484" s="34">
        <f t="shared" si="14"/>
        <v>832470.5589073113</v>
      </c>
      <c r="F484" s="35"/>
      <c r="G484" s="3"/>
    </row>
    <row r="485" spans="1:7" ht="15" customHeight="1">
      <c r="A485" s="56">
        <f>DATE(YEAR(A481),MONTH(A481)+1,$D$4)</f>
        <v>43466</v>
      </c>
      <c r="B485" s="3" t="str">
        <f t="shared" si="15"/>
        <v>Debit Order / Payment</v>
      </c>
      <c r="C485" s="34">
        <f>-$B$6-C483-C484</f>
        <v>-13357.895825866375</v>
      </c>
      <c r="D485" s="34">
        <f t="shared" si="14"/>
        <v>819112.6630814449</v>
      </c>
      <c r="F485" s="3">
        <f>COUNTIF($B$9:B485,B485)</f>
        <v>119</v>
      </c>
      <c r="G485" s="3"/>
    </row>
    <row r="486" spans="1:7" ht="15" customHeight="1">
      <c r="A486" s="56">
        <f>DATE(YEAR(A482),MONTH(A482)+2,1-1)</f>
        <v>43496</v>
      </c>
      <c r="B486" s="3" t="str">
        <f t="shared" si="15"/>
        <v>Interest</v>
      </c>
      <c r="C486" s="34">
        <f>D485*$B$5/12</f>
        <v>10238.908288518061</v>
      </c>
      <c r="D486" s="34">
        <f t="shared" si="14"/>
        <v>829351.571369963</v>
      </c>
      <c r="F486" s="35"/>
      <c r="G486" s="3"/>
    </row>
    <row r="487" spans="1:7" ht="15" customHeight="1">
      <c r="A487" s="56">
        <f>DATE(YEAR(A483),MONTH(A483)+1,1)</f>
        <v>43497</v>
      </c>
      <c r="B487" s="3" t="str">
        <f t="shared" si="15"/>
        <v>Admin Fee</v>
      </c>
      <c r="C487" s="34">
        <f>$G$4</f>
        <v>40</v>
      </c>
      <c r="D487" s="34">
        <f t="shared" si="14"/>
        <v>829391.571369963</v>
      </c>
      <c r="F487" s="35"/>
      <c r="G487" s="3"/>
    </row>
    <row r="488" spans="1:7" ht="15" customHeight="1">
      <c r="A488" s="56">
        <f>DATE(YEAR(A484),MONTH(A484)+1,1)</f>
        <v>43497</v>
      </c>
      <c r="B488" s="3" t="str">
        <f t="shared" si="15"/>
        <v>Insurance</v>
      </c>
      <c r="C488" s="34">
        <f>$G$3</f>
        <v>150</v>
      </c>
      <c r="D488" s="34">
        <f t="shared" si="14"/>
        <v>829541.571369963</v>
      </c>
      <c r="F488" s="35"/>
      <c r="G488" s="3"/>
    </row>
    <row r="489" spans="1:7" ht="15" customHeight="1">
      <c r="A489" s="56">
        <f>DATE(YEAR(A485),MONTH(A485)+1,$D$4)</f>
        <v>43497</v>
      </c>
      <c r="B489" s="3" t="str">
        <f t="shared" si="15"/>
        <v>Debit Order / Payment</v>
      </c>
      <c r="C489" s="34">
        <f>-$B$6-C487-C488</f>
        <v>-13357.895825866375</v>
      </c>
      <c r="D489" s="34">
        <f t="shared" si="14"/>
        <v>816183.6755440966</v>
      </c>
      <c r="F489" s="3">
        <f>COUNTIF($B$9:B489,B489)</f>
        <v>120</v>
      </c>
      <c r="G489" s="3"/>
    </row>
    <row r="490" spans="1:7" ht="15" customHeight="1">
      <c r="A490" s="56">
        <f>DATE(YEAR(A486),MONTH(A486)+2,1-1)</f>
        <v>43524</v>
      </c>
      <c r="B490" s="3" t="str">
        <f t="shared" si="15"/>
        <v>Interest</v>
      </c>
      <c r="C490" s="34">
        <f>D489*$B$5/12</f>
        <v>10202.295944301208</v>
      </c>
      <c r="D490" s="34">
        <f t="shared" si="14"/>
        <v>826385.9714883978</v>
      </c>
      <c r="F490" s="35"/>
      <c r="G490" s="3"/>
    </row>
    <row r="491" spans="1:7" ht="15" customHeight="1">
      <c r="A491" s="56">
        <f>DATE(YEAR(A487),MONTH(A487)+1,1)</f>
        <v>43525</v>
      </c>
      <c r="B491" s="3" t="str">
        <f t="shared" si="15"/>
        <v>Admin Fee</v>
      </c>
      <c r="C491" s="34">
        <f>$G$4</f>
        <v>40</v>
      </c>
      <c r="D491" s="34">
        <f t="shared" si="14"/>
        <v>826425.9714883978</v>
      </c>
      <c r="F491" s="35"/>
      <c r="G491" s="3"/>
    </row>
    <row r="492" spans="1:7" ht="15" customHeight="1">
      <c r="A492" s="56">
        <f>DATE(YEAR(A488),MONTH(A488)+1,1)</f>
        <v>43525</v>
      </c>
      <c r="B492" s="3" t="str">
        <f t="shared" si="15"/>
        <v>Insurance</v>
      </c>
      <c r="C492" s="34">
        <f>$G$3</f>
        <v>150</v>
      </c>
      <c r="D492" s="34">
        <f t="shared" si="14"/>
        <v>826575.9714883978</v>
      </c>
      <c r="F492" s="35"/>
      <c r="G492" s="3"/>
    </row>
    <row r="493" spans="1:7" ht="15" customHeight="1">
      <c r="A493" s="56">
        <f>DATE(YEAR(A489),MONTH(A489)+1,$D$4)</f>
        <v>43525</v>
      </c>
      <c r="B493" s="3" t="str">
        <f t="shared" si="15"/>
        <v>Debit Order / Payment</v>
      </c>
      <c r="C493" s="34">
        <f>-$B$6-C491-C492</f>
        <v>-13357.895825866375</v>
      </c>
      <c r="D493" s="34">
        <f t="shared" si="14"/>
        <v>813218.0756625314</v>
      </c>
      <c r="F493" s="3">
        <f>COUNTIF($B$9:B493,B493)</f>
        <v>121</v>
      </c>
      <c r="G493" s="3"/>
    </row>
    <row r="494" spans="1:7" ht="15" customHeight="1">
      <c r="A494" s="56">
        <f>DATE(YEAR(A490),MONTH(A490)+2,1-1)</f>
        <v>43555</v>
      </c>
      <c r="B494" s="3" t="str">
        <f t="shared" si="15"/>
        <v>Interest</v>
      </c>
      <c r="C494" s="34">
        <f>D493*$B$5/12</f>
        <v>10165.225945781642</v>
      </c>
      <c r="D494" s="34">
        <f t="shared" si="14"/>
        <v>823383.3016083131</v>
      </c>
      <c r="F494" s="35"/>
      <c r="G494" s="3"/>
    </row>
    <row r="495" spans="1:7" ht="15" customHeight="1">
      <c r="A495" s="56">
        <f>DATE(YEAR(A491),MONTH(A491)+1,1)</f>
        <v>43556</v>
      </c>
      <c r="B495" s="3" t="str">
        <f t="shared" si="15"/>
        <v>Admin Fee</v>
      </c>
      <c r="C495" s="34">
        <f>$G$4</f>
        <v>40</v>
      </c>
      <c r="D495" s="34">
        <f t="shared" si="14"/>
        <v>823423.3016083131</v>
      </c>
      <c r="F495" s="35"/>
      <c r="G495" s="3"/>
    </row>
    <row r="496" spans="1:7" ht="15" customHeight="1">
      <c r="A496" s="56">
        <f>DATE(YEAR(A492),MONTH(A492)+1,1)</f>
        <v>43556</v>
      </c>
      <c r="B496" s="3" t="str">
        <f t="shared" si="15"/>
        <v>Insurance</v>
      </c>
      <c r="C496" s="34">
        <f>$G$3</f>
        <v>150</v>
      </c>
      <c r="D496" s="34">
        <f t="shared" si="14"/>
        <v>823573.3016083131</v>
      </c>
      <c r="F496" s="35"/>
      <c r="G496" s="3"/>
    </row>
    <row r="497" spans="1:7" ht="15" customHeight="1">
      <c r="A497" s="56">
        <f>DATE(YEAR(A493),MONTH(A493)+1,$D$4)</f>
        <v>43556</v>
      </c>
      <c r="B497" s="3" t="str">
        <f t="shared" si="15"/>
        <v>Debit Order / Payment</v>
      </c>
      <c r="C497" s="34">
        <f>-$B$6-C495-C496</f>
        <v>-13357.895825866375</v>
      </c>
      <c r="D497" s="34">
        <f t="shared" si="14"/>
        <v>810215.4057824467</v>
      </c>
      <c r="F497" s="3">
        <f>COUNTIF($B$9:B497,B497)</f>
        <v>122</v>
      </c>
      <c r="G497" s="3"/>
    </row>
    <row r="498" spans="1:7" ht="15" customHeight="1">
      <c r="A498" s="56">
        <f>DATE(YEAR(A494),MONTH(A494)+2,1-1)</f>
        <v>43585</v>
      </c>
      <c r="B498" s="3" t="str">
        <f t="shared" si="15"/>
        <v>Interest</v>
      </c>
      <c r="C498" s="34">
        <f>D497*$B$5/12</f>
        <v>10127.692572280584</v>
      </c>
      <c r="D498" s="34">
        <f t="shared" si="14"/>
        <v>820343.0983547273</v>
      </c>
      <c r="F498" s="35"/>
      <c r="G498" s="3"/>
    </row>
    <row r="499" spans="1:7" ht="15" customHeight="1">
      <c r="A499" s="56">
        <f>DATE(YEAR(A495),MONTH(A495)+1,1)</f>
        <v>43586</v>
      </c>
      <c r="B499" s="3" t="str">
        <f t="shared" si="15"/>
        <v>Admin Fee</v>
      </c>
      <c r="C499" s="34">
        <f>$G$4</f>
        <v>40</v>
      </c>
      <c r="D499" s="34">
        <f t="shared" si="14"/>
        <v>820383.0983547273</v>
      </c>
      <c r="F499" s="35"/>
      <c r="G499" s="3"/>
    </row>
    <row r="500" spans="1:7" ht="15" customHeight="1">
      <c r="A500" s="56">
        <f>DATE(YEAR(A496),MONTH(A496)+1,1)</f>
        <v>43586</v>
      </c>
      <c r="B500" s="3" t="str">
        <f t="shared" si="15"/>
        <v>Insurance</v>
      </c>
      <c r="C500" s="34">
        <f>$G$3</f>
        <v>150</v>
      </c>
      <c r="D500" s="34">
        <f t="shared" si="14"/>
        <v>820533.0983547273</v>
      </c>
      <c r="F500" s="35"/>
      <c r="G500" s="3"/>
    </row>
    <row r="501" spans="1:7" ht="15" customHeight="1">
      <c r="A501" s="56">
        <f>DATE(YEAR(A497),MONTH(A497)+1,$D$4)</f>
        <v>43586</v>
      </c>
      <c r="B501" s="3" t="str">
        <f t="shared" si="15"/>
        <v>Debit Order / Payment</v>
      </c>
      <c r="C501" s="34">
        <f>-$B$6-C499-C500</f>
        <v>-13357.895825866375</v>
      </c>
      <c r="D501" s="34">
        <f t="shared" si="14"/>
        <v>807175.2025288609</v>
      </c>
      <c r="F501" s="3">
        <f>COUNTIF($B$9:B501,B501)</f>
        <v>123</v>
      </c>
      <c r="G501" s="3"/>
    </row>
    <row r="502" spans="1:7" ht="15" customHeight="1">
      <c r="A502" s="56">
        <f>DATE(YEAR(A498),MONTH(A498)+2,1-1)</f>
        <v>43616</v>
      </c>
      <c r="B502" s="3" t="str">
        <f t="shared" si="15"/>
        <v>Interest</v>
      </c>
      <c r="C502" s="34">
        <f>D501*$B$5/12</f>
        <v>10089.69003161076</v>
      </c>
      <c r="D502" s="34">
        <f t="shared" si="14"/>
        <v>817264.8925604717</v>
      </c>
      <c r="F502" s="35"/>
      <c r="G502" s="3"/>
    </row>
    <row r="503" spans="1:7" ht="15" customHeight="1">
      <c r="A503" s="56">
        <f>DATE(YEAR(A499),MONTH(A499)+1,1)</f>
        <v>43617</v>
      </c>
      <c r="B503" s="3" t="str">
        <f t="shared" si="15"/>
        <v>Admin Fee</v>
      </c>
      <c r="C503" s="34">
        <f>$G$4</f>
        <v>40</v>
      </c>
      <c r="D503" s="34">
        <f t="shared" si="14"/>
        <v>817304.8925604717</v>
      </c>
      <c r="F503" s="35"/>
      <c r="G503" s="3"/>
    </row>
    <row r="504" spans="1:7" ht="15" customHeight="1">
      <c r="A504" s="56">
        <f>DATE(YEAR(A500),MONTH(A500)+1,1)</f>
        <v>43617</v>
      </c>
      <c r="B504" s="3" t="str">
        <f t="shared" si="15"/>
        <v>Insurance</v>
      </c>
      <c r="C504" s="34">
        <f>$G$3</f>
        <v>150</v>
      </c>
      <c r="D504" s="34">
        <f t="shared" si="14"/>
        <v>817454.8925604717</v>
      </c>
      <c r="F504" s="35"/>
      <c r="G504" s="3"/>
    </row>
    <row r="505" spans="1:7" ht="15" customHeight="1">
      <c r="A505" s="56">
        <f>DATE(YEAR(A501),MONTH(A501)+1,$D$4)</f>
        <v>43617</v>
      </c>
      <c r="B505" s="3" t="str">
        <f t="shared" si="15"/>
        <v>Debit Order / Payment</v>
      </c>
      <c r="C505" s="34">
        <f>-$B$6-C503-C504</f>
        <v>-13357.895825866375</v>
      </c>
      <c r="D505" s="34">
        <f t="shared" si="14"/>
        <v>804096.9967346053</v>
      </c>
      <c r="F505" s="3">
        <f>COUNTIF($B$9:B505,B505)</f>
        <v>124</v>
      </c>
      <c r="G505" s="3"/>
    </row>
    <row r="506" spans="1:7" ht="15" customHeight="1">
      <c r="A506" s="56">
        <f>DATE(YEAR(A502),MONTH(A502)+2,1-1)</f>
        <v>43646</v>
      </c>
      <c r="B506" s="3" t="str">
        <f t="shared" si="15"/>
        <v>Interest</v>
      </c>
      <c r="C506" s="34">
        <f>D505*$B$5/12</f>
        <v>10051.212459182565</v>
      </c>
      <c r="D506" s="34">
        <f t="shared" si="14"/>
        <v>814148.2091937879</v>
      </c>
      <c r="F506" s="35"/>
      <c r="G506" s="3"/>
    </row>
    <row r="507" spans="1:7" ht="15" customHeight="1">
      <c r="A507" s="56">
        <f>DATE(YEAR(A503),MONTH(A503)+1,1)</f>
        <v>43647</v>
      </c>
      <c r="B507" s="3" t="str">
        <f t="shared" si="15"/>
        <v>Admin Fee</v>
      </c>
      <c r="C507" s="34">
        <f>$G$4</f>
        <v>40</v>
      </c>
      <c r="D507" s="34">
        <f t="shared" si="14"/>
        <v>814188.2091937879</v>
      </c>
      <c r="F507" s="35"/>
      <c r="G507" s="3"/>
    </row>
    <row r="508" spans="1:7" ht="15" customHeight="1">
      <c r="A508" s="56">
        <f>DATE(YEAR(A504),MONTH(A504)+1,1)</f>
        <v>43647</v>
      </c>
      <c r="B508" s="3" t="str">
        <f t="shared" si="15"/>
        <v>Insurance</v>
      </c>
      <c r="C508" s="34">
        <f>$G$3</f>
        <v>150</v>
      </c>
      <c r="D508" s="34">
        <f t="shared" si="14"/>
        <v>814338.2091937879</v>
      </c>
      <c r="F508" s="35"/>
      <c r="G508" s="3"/>
    </row>
    <row r="509" spans="1:7" ht="15" customHeight="1">
      <c r="A509" s="56">
        <f>DATE(YEAR(A505),MONTH(A505)+1,$D$4)</f>
        <v>43647</v>
      </c>
      <c r="B509" s="3" t="str">
        <f t="shared" si="15"/>
        <v>Debit Order / Payment</v>
      </c>
      <c r="C509" s="34">
        <f>-$B$6-C507-C508</f>
        <v>-13357.895825866375</v>
      </c>
      <c r="D509" s="34">
        <f t="shared" si="14"/>
        <v>800980.3133679215</v>
      </c>
      <c r="F509" s="3">
        <f>COUNTIF($B$9:B509,B509)</f>
        <v>125</v>
      </c>
      <c r="G509" s="3"/>
    </row>
    <row r="510" spans="1:7" ht="15" customHeight="1">
      <c r="A510" s="56">
        <f>DATE(YEAR(A506),MONTH(A506)+2,1-1)</f>
        <v>43677</v>
      </c>
      <c r="B510" s="3" t="str">
        <f t="shared" si="15"/>
        <v>Interest</v>
      </c>
      <c r="C510" s="34">
        <f>D509*$B$5/12</f>
        <v>10012.253917099019</v>
      </c>
      <c r="D510" s="34">
        <f t="shared" si="14"/>
        <v>810992.5672850205</v>
      </c>
      <c r="F510" s="35"/>
      <c r="G510" s="3"/>
    </row>
    <row r="511" spans="1:7" ht="15" customHeight="1">
      <c r="A511" s="56">
        <f>DATE(YEAR(A507),MONTH(A507)+1,1)</f>
        <v>43678</v>
      </c>
      <c r="B511" s="3" t="str">
        <f t="shared" si="15"/>
        <v>Admin Fee</v>
      </c>
      <c r="C511" s="34">
        <f>$G$4</f>
        <v>40</v>
      </c>
      <c r="D511" s="34">
        <f t="shared" si="14"/>
        <v>811032.5672850205</v>
      </c>
      <c r="F511" s="35"/>
      <c r="G511" s="3"/>
    </row>
    <row r="512" spans="1:7" ht="15" customHeight="1">
      <c r="A512" s="56">
        <f>DATE(YEAR(A508),MONTH(A508)+1,1)</f>
        <v>43678</v>
      </c>
      <c r="B512" s="3" t="str">
        <f t="shared" si="15"/>
        <v>Insurance</v>
      </c>
      <c r="C512" s="34">
        <f>$G$3</f>
        <v>150</v>
      </c>
      <c r="D512" s="34">
        <f t="shared" si="14"/>
        <v>811182.5672850205</v>
      </c>
      <c r="F512" s="35"/>
      <c r="G512" s="3"/>
    </row>
    <row r="513" spans="1:7" ht="15" customHeight="1">
      <c r="A513" s="56">
        <f>DATE(YEAR(A509),MONTH(A509)+1,$D$4)</f>
        <v>43678</v>
      </c>
      <c r="B513" s="3" t="str">
        <f t="shared" si="15"/>
        <v>Debit Order / Payment</v>
      </c>
      <c r="C513" s="34">
        <f>-$B$6-C511-C512</f>
        <v>-13357.895825866375</v>
      </c>
      <c r="D513" s="34">
        <f t="shared" si="14"/>
        <v>797824.6714591541</v>
      </c>
      <c r="F513" s="3">
        <f>COUNTIF($B$9:B513,B513)</f>
        <v>126</v>
      </c>
      <c r="G513" s="3"/>
    </row>
    <row r="514" spans="1:7" ht="15" customHeight="1">
      <c r="A514" s="56">
        <f>DATE(YEAR(A510),MONTH(A510)+2,1-1)</f>
        <v>43708</v>
      </c>
      <c r="B514" s="3" t="str">
        <f t="shared" si="15"/>
        <v>Interest</v>
      </c>
      <c r="C514" s="34">
        <f>D513*$B$5/12</f>
        <v>9972.808393239426</v>
      </c>
      <c r="D514" s="34">
        <f t="shared" si="14"/>
        <v>807797.4798523935</v>
      </c>
      <c r="F514" s="35"/>
      <c r="G514" s="3"/>
    </row>
    <row r="515" spans="1:7" ht="15" customHeight="1">
      <c r="A515" s="56">
        <f>DATE(YEAR(A511),MONTH(A511)+1,1)</f>
        <v>43709</v>
      </c>
      <c r="B515" s="3" t="str">
        <f t="shared" si="15"/>
        <v>Admin Fee</v>
      </c>
      <c r="C515" s="34">
        <f>$G$4</f>
        <v>40</v>
      </c>
      <c r="D515" s="34">
        <f t="shared" si="14"/>
        <v>807837.4798523935</v>
      </c>
      <c r="F515" s="35"/>
      <c r="G515" s="3"/>
    </row>
    <row r="516" spans="1:7" ht="15" customHeight="1">
      <c r="A516" s="56">
        <f>DATE(YEAR(A512),MONTH(A512)+1,1)</f>
        <v>43709</v>
      </c>
      <c r="B516" s="3" t="str">
        <f t="shared" si="15"/>
        <v>Insurance</v>
      </c>
      <c r="C516" s="34">
        <f>$G$3</f>
        <v>150</v>
      </c>
      <c r="D516" s="34">
        <f t="shared" si="14"/>
        <v>807987.4798523935</v>
      </c>
      <c r="F516" s="35"/>
      <c r="G516" s="3"/>
    </row>
    <row r="517" spans="1:7" ht="15" customHeight="1">
      <c r="A517" s="56">
        <f>DATE(YEAR(A513),MONTH(A513)+1,$D$4)</f>
        <v>43709</v>
      </c>
      <c r="B517" s="3" t="str">
        <f t="shared" si="15"/>
        <v>Debit Order / Payment</v>
      </c>
      <c r="C517" s="34">
        <f>-$B$6-C515-C516</f>
        <v>-13357.895825866375</v>
      </c>
      <c r="D517" s="34">
        <f t="shared" si="14"/>
        <v>794629.5840265271</v>
      </c>
      <c r="F517" s="3">
        <f>COUNTIF($B$9:B517,B517)</f>
        <v>127</v>
      </c>
      <c r="G517" s="3"/>
    </row>
    <row r="518" spans="1:7" ht="15" customHeight="1">
      <c r="A518" s="56">
        <f>DATE(YEAR(A514),MONTH(A514)+2,1-1)</f>
        <v>43738</v>
      </c>
      <c r="B518" s="3" t="str">
        <f t="shared" si="15"/>
        <v>Interest</v>
      </c>
      <c r="C518" s="34">
        <f>D517*$B$5/12</f>
        <v>9932.86980033159</v>
      </c>
      <c r="D518" s="34">
        <f t="shared" si="14"/>
        <v>804562.4538268587</v>
      </c>
      <c r="F518" s="35"/>
      <c r="G518" s="3"/>
    </row>
    <row r="519" spans="1:7" ht="15" customHeight="1">
      <c r="A519" s="56">
        <f>DATE(YEAR(A515),MONTH(A515)+1,1)</f>
        <v>43739</v>
      </c>
      <c r="B519" s="3" t="str">
        <f t="shared" si="15"/>
        <v>Admin Fee</v>
      </c>
      <c r="C519" s="34">
        <f>$G$4</f>
        <v>40</v>
      </c>
      <c r="D519" s="34">
        <f t="shared" si="14"/>
        <v>804602.4538268587</v>
      </c>
      <c r="F519" s="35"/>
      <c r="G519" s="3"/>
    </row>
    <row r="520" spans="1:7" ht="15" customHeight="1">
      <c r="A520" s="56">
        <f>DATE(YEAR(A516),MONTH(A516)+1,1)</f>
        <v>43739</v>
      </c>
      <c r="B520" s="3" t="str">
        <f t="shared" si="15"/>
        <v>Insurance</v>
      </c>
      <c r="C520" s="34">
        <f>$G$3</f>
        <v>150</v>
      </c>
      <c r="D520" s="34">
        <f t="shared" si="14"/>
        <v>804752.4538268587</v>
      </c>
      <c r="F520" s="35"/>
      <c r="G520" s="3"/>
    </row>
    <row r="521" spans="1:7" ht="15" customHeight="1">
      <c r="A521" s="56">
        <f>DATE(YEAR(A517),MONTH(A517)+1,$D$4)</f>
        <v>43739</v>
      </c>
      <c r="B521" s="3" t="str">
        <f t="shared" si="15"/>
        <v>Debit Order / Payment</v>
      </c>
      <c r="C521" s="34">
        <f>-$B$6-C519-C520</f>
        <v>-13357.895825866375</v>
      </c>
      <c r="D521" s="34">
        <f t="shared" si="14"/>
        <v>791394.5580009923</v>
      </c>
      <c r="F521" s="3">
        <f>COUNTIF($B$9:B521,B521)</f>
        <v>128</v>
      </c>
      <c r="G521" s="3"/>
    </row>
    <row r="522" spans="1:7" ht="15" customHeight="1">
      <c r="A522" s="56">
        <f>DATE(YEAR(A518),MONTH(A518)+2,1-1)</f>
        <v>43769</v>
      </c>
      <c r="B522" s="3" t="str">
        <f t="shared" si="15"/>
        <v>Interest</v>
      </c>
      <c r="C522" s="34">
        <f>D521*$B$5/12</f>
        <v>9892.431975012403</v>
      </c>
      <c r="D522" s="34">
        <f aca="true" t="shared" si="16" ref="D522:D585">D521+C522</f>
        <v>801286.9899760047</v>
      </c>
      <c r="F522" s="35"/>
      <c r="G522" s="3"/>
    </row>
    <row r="523" spans="1:7" ht="15" customHeight="1">
      <c r="A523" s="56">
        <f>DATE(YEAR(A519),MONTH(A519)+1,1)</f>
        <v>43770</v>
      </c>
      <c r="B523" s="3" t="str">
        <f t="shared" si="15"/>
        <v>Admin Fee</v>
      </c>
      <c r="C523" s="34">
        <f>$G$4</f>
        <v>40</v>
      </c>
      <c r="D523" s="34">
        <f t="shared" si="16"/>
        <v>801326.9899760047</v>
      </c>
      <c r="F523" s="35"/>
      <c r="G523" s="3"/>
    </row>
    <row r="524" spans="1:7" ht="15" customHeight="1">
      <c r="A524" s="56">
        <f>DATE(YEAR(A520),MONTH(A520)+1,1)</f>
        <v>43770</v>
      </c>
      <c r="B524" s="3" t="str">
        <f t="shared" si="15"/>
        <v>Insurance</v>
      </c>
      <c r="C524" s="34">
        <f>$G$3</f>
        <v>150</v>
      </c>
      <c r="D524" s="34">
        <f t="shared" si="16"/>
        <v>801476.9899760047</v>
      </c>
      <c r="F524" s="35"/>
      <c r="G524" s="3"/>
    </row>
    <row r="525" spans="1:7" ht="15" customHeight="1">
      <c r="A525" s="56">
        <f>DATE(YEAR(A521),MONTH(A521)+1,$D$4)</f>
        <v>43770</v>
      </c>
      <c r="B525" s="3" t="str">
        <f t="shared" si="15"/>
        <v>Debit Order / Payment</v>
      </c>
      <c r="C525" s="34">
        <f>-$B$6-C523-C524</f>
        <v>-13357.895825866375</v>
      </c>
      <c r="D525" s="34">
        <f t="shared" si="16"/>
        <v>788119.0941501383</v>
      </c>
      <c r="F525" s="3">
        <f>COUNTIF($B$9:B525,B525)</f>
        <v>129</v>
      </c>
      <c r="G525" s="3"/>
    </row>
    <row r="526" spans="1:7" ht="15" customHeight="1">
      <c r="A526" s="56">
        <f>DATE(YEAR(A522),MONTH(A522)+2,1-1)</f>
        <v>43799</v>
      </c>
      <c r="B526" s="3" t="str">
        <f t="shared" si="15"/>
        <v>Interest</v>
      </c>
      <c r="C526" s="34">
        <f>D525*$B$5/12</f>
        <v>9851.488676876728</v>
      </c>
      <c r="D526" s="34">
        <f t="shared" si="16"/>
        <v>797970.5828270151</v>
      </c>
      <c r="F526" s="35"/>
      <c r="G526" s="3"/>
    </row>
    <row r="527" spans="1:7" ht="15" customHeight="1">
      <c r="A527" s="56">
        <f>DATE(YEAR(A523),MONTH(A523)+1,1)</f>
        <v>43800</v>
      </c>
      <c r="B527" s="3" t="str">
        <f t="shared" si="15"/>
        <v>Admin Fee</v>
      </c>
      <c r="C527" s="34">
        <f>$G$4</f>
        <v>40</v>
      </c>
      <c r="D527" s="34">
        <f t="shared" si="16"/>
        <v>798010.5828270151</v>
      </c>
      <c r="F527" s="35"/>
      <c r="G527" s="3"/>
    </row>
    <row r="528" spans="1:7" ht="15" customHeight="1">
      <c r="A528" s="56">
        <f>DATE(YEAR(A524),MONTH(A524)+1,1)</f>
        <v>43800</v>
      </c>
      <c r="B528" s="3" t="str">
        <f t="shared" si="15"/>
        <v>Insurance</v>
      </c>
      <c r="C528" s="34">
        <f>$G$3</f>
        <v>150</v>
      </c>
      <c r="D528" s="34">
        <f t="shared" si="16"/>
        <v>798160.5828270151</v>
      </c>
      <c r="F528" s="35"/>
      <c r="G528" s="3"/>
    </row>
    <row r="529" spans="1:7" ht="15" customHeight="1">
      <c r="A529" s="56">
        <f>DATE(YEAR(A525),MONTH(A525)+1,$D$4)</f>
        <v>43800</v>
      </c>
      <c r="B529" s="3" t="str">
        <f t="shared" si="15"/>
        <v>Debit Order / Payment</v>
      </c>
      <c r="C529" s="34">
        <f>-$B$6-C527-C528</f>
        <v>-13357.895825866375</v>
      </c>
      <c r="D529" s="34">
        <f t="shared" si="16"/>
        <v>784802.6870011487</v>
      </c>
      <c r="F529" s="3">
        <f>COUNTIF($B$9:B529,B529)</f>
        <v>130</v>
      </c>
      <c r="G529" s="3"/>
    </row>
    <row r="530" spans="1:7" ht="15" customHeight="1">
      <c r="A530" s="56">
        <f>DATE(YEAR(A526),MONTH(A526)+2,1-1)</f>
        <v>43830</v>
      </c>
      <c r="B530" s="3" t="str">
        <f aca="true" t="shared" si="17" ref="B530:B593">B526</f>
        <v>Interest</v>
      </c>
      <c r="C530" s="34">
        <f>D529*$B$5/12</f>
        <v>9810.03358751436</v>
      </c>
      <c r="D530" s="34">
        <f t="shared" si="16"/>
        <v>794612.720588663</v>
      </c>
      <c r="F530" s="35"/>
      <c r="G530" s="3"/>
    </row>
    <row r="531" spans="1:7" ht="15" customHeight="1">
      <c r="A531" s="56">
        <f>DATE(YEAR(A527),MONTH(A527)+1,1)</f>
        <v>43831</v>
      </c>
      <c r="B531" s="3" t="str">
        <f t="shared" si="17"/>
        <v>Admin Fee</v>
      </c>
      <c r="C531" s="34">
        <f>$G$4</f>
        <v>40</v>
      </c>
      <c r="D531" s="34">
        <f t="shared" si="16"/>
        <v>794652.720588663</v>
      </c>
      <c r="F531" s="35"/>
      <c r="G531" s="3"/>
    </row>
    <row r="532" spans="1:7" ht="15" customHeight="1">
      <c r="A532" s="56">
        <f>DATE(YEAR(A528),MONTH(A528)+1,1)</f>
        <v>43831</v>
      </c>
      <c r="B532" s="3" t="str">
        <f t="shared" si="17"/>
        <v>Insurance</v>
      </c>
      <c r="C532" s="34">
        <f>$G$3</f>
        <v>150</v>
      </c>
      <c r="D532" s="34">
        <f t="shared" si="16"/>
        <v>794802.720588663</v>
      </c>
      <c r="F532" s="35"/>
      <c r="G532" s="3"/>
    </row>
    <row r="533" spans="1:7" ht="15" customHeight="1">
      <c r="A533" s="56">
        <f>DATE(YEAR(A529),MONTH(A529)+1,$D$4)</f>
        <v>43831</v>
      </c>
      <c r="B533" s="3" t="str">
        <f t="shared" si="17"/>
        <v>Debit Order / Payment</v>
      </c>
      <c r="C533" s="34">
        <f>-$B$6-C531-C532</f>
        <v>-13357.895825866375</v>
      </c>
      <c r="D533" s="34">
        <f t="shared" si="16"/>
        <v>781444.8247627966</v>
      </c>
      <c r="F533" s="3">
        <f>COUNTIF($B$9:B533,B533)</f>
        <v>131</v>
      </c>
      <c r="G533" s="3"/>
    </row>
    <row r="534" spans="1:7" ht="15" customHeight="1">
      <c r="A534" s="56">
        <f>DATE(YEAR(A530),MONTH(A530)+2,1-1)</f>
        <v>43861</v>
      </c>
      <c r="B534" s="3" t="str">
        <f t="shared" si="17"/>
        <v>Interest</v>
      </c>
      <c r="C534" s="34">
        <f>D533*$B$5/12</f>
        <v>9768.060309534958</v>
      </c>
      <c r="D534" s="34">
        <f t="shared" si="16"/>
        <v>791212.8850723316</v>
      </c>
      <c r="F534" s="35"/>
      <c r="G534" s="3"/>
    </row>
    <row r="535" spans="1:7" ht="15" customHeight="1">
      <c r="A535" s="56">
        <f>DATE(YEAR(A531),MONTH(A531)+1,1)</f>
        <v>43862</v>
      </c>
      <c r="B535" s="3" t="str">
        <f t="shared" si="17"/>
        <v>Admin Fee</v>
      </c>
      <c r="C535" s="34">
        <f>$G$4</f>
        <v>40</v>
      </c>
      <c r="D535" s="34">
        <f t="shared" si="16"/>
        <v>791252.8850723316</v>
      </c>
      <c r="F535" s="35"/>
      <c r="G535" s="3"/>
    </row>
    <row r="536" spans="1:7" ht="15" customHeight="1">
      <c r="A536" s="56">
        <f>DATE(YEAR(A532),MONTH(A532)+1,1)</f>
        <v>43862</v>
      </c>
      <c r="B536" s="3" t="str">
        <f t="shared" si="17"/>
        <v>Insurance</v>
      </c>
      <c r="C536" s="34">
        <f>$G$3</f>
        <v>150</v>
      </c>
      <c r="D536" s="34">
        <f t="shared" si="16"/>
        <v>791402.8850723316</v>
      </c>
      <c r="F536" s="35"/>
      <c r="G536" s="3"/>
    </row>
    <row r="537" spans="1:7" ht="15" customHeight="1">
      <c r="A537" s="56">
        <f>DATE(YEAR(A533),MONTH(A533)+1,$D$4)</f>
        <v>43862</v>
      </c>
      <c r="B537" s="3" t="str">
        <f t="shared" si="17"/>
        <v>Debit Order / Payment</v>
      </c>
      <c r="C537" s="34">
        <f>-$B$6-C535-C536</f>
        <v>-13357.895825866375</v>
      </c>
      <c r="D537" s="34">
        <f t="shared" si="16"/>
        <v>778044.9892464653</v>
      </c>
      <c r="F537" s="3">
        <f>COUNTIF($B$9:B537,B537)</f>
        <v>132</v>
      </c>
      <c r="G537" s="3"/>
    </row>
    <row r="538" spans="1:7" ht="15" customHeight="1">
      <c r="A538" s="56">
        <f>DATE(YEAR(A534),MONTH(A534)+2,1-1)</f>
        <v>43890</v>
      </c>
      <c r="B538" s="3" t="str">
        <f t="shared" si="17"/>
        <v>Interest</v>
      </c>
      <c r="C538" s="34">
        <f>D537*$B$5/12</f>
        <v>9725.562365580816</v>
      </c>
      <c r="D538" s="34">
        <f t="shared" si="16"/>
        <v>787770.5516120461</v>
      </c>
      <c r="F538" s="35"/>
      <c r="G538" s="3"/>
    </row>
    <row r="539" spans="1:7" ht="15" customHeight="1">
      <c r="A539" s="56">
        <f>DATE(YEAR(A535),MONTH(A535)+1,1)</f>
        <v>43891</v>
      </c>
      <c r="B539" s="3" t="str">
        <f t="shared" si="17"/>
        <v>Admin Fee</v>
      </c>
      <c r="C539" s="34">
        <f>$G$4</f>
        <v>40</v>
      </c>
      <c r="D539" s="34">
        <f t="shared" si="16"/>
        <v>787810.5516120461</v>
      </c>
      <c r="F539" s="35"/>
      <c r="G539" s="3"/>
    </row>
    <row r="540" spans="1:7" ht="15" customHeight="1">
      <c r="A540" s="56">
        <f>DATE(YEAR(A536),MONTH(A536)+1,1)</f>
        <v>43891</v>
      </c>
      <c r="B540" s="3" t="str">
        <f t="shared" si="17"/>
        <v>Insurance</v>
      </c>
      <c r="C540" s="34">
        <f>$G$3</f>
        <v>150</v>
      </c>
      <c r="D540" s="34">
        <f t="shared" si="16"/>
        <v>787960.5516120461</v>
      </c>
      <c r="F540" s="35"/>
      <c r="G540" s="3"/>
    </row>
    <row r="541" spans="1:7" ht="15" customHeight="1">
      <c r="A541" s="56">
        <f>DATE(YEAR(A537),MONTH(A537)+1,$D$4)</f>
        <v>43891</v>
      </c>
      <c r="B541" s="3" t="str">
        <f t="shared" si="17"/>
        <v>Debit Order / Payment</v>
      </c>
      <c r="C541" s="34">
        <f>-$B$6-C539-C540</f>
        <v>-13357.895825866375</v>
      </c>
      <c r="D541" s="34">
        <f t="shared" si="16"/>
        <v>774602.6557861797</v>
      </c>
      <c r="F541" s="3">
        <f>COUNTIF($B$9:B541,B541)</f>
        <v>133</v>
      </c>
      <c r="G541" s="3"/>
    </row>
    <row r="542" spans="1:7" ht="15" customHeight="1">
      <c r="A542" s="56">
        <f>DATE(YEAR(A538),MONTH(A538)+2,1-1)</f>
        <v>43921</v>
      </c>
      <c r="B542" s="3" t="str">
        <f t="shared" si="17"/>
        <v>Interest</v>
      </c>
      <c r="C542" s="34">
        <f>D541*$B$5/12</f>
        <v>9682.533197327246</v>
      </c>
      <c r="D542" s="34">
        <f t="shared" si="16"/>
        <v>784285.188983507</v>
      </c>
      <c r="F542" s="35"/>
      <c r="G542" s="3"/>
    </row>
    <row r="543" spans="1:7" ht="15" customHeight="1">
      <c r="A543" s="56">
        <f>DATE(YEAR(A539),MONTH(A539)+1,1)</f>
        <v>43922</v>
      </c>
      <c r="B543" s="3" t="str">
        <f t="shared" si="17"/>
        <v>Admin Fee</v>
      </c>
      <c r="C543" s="34">
        <f>$G$4</f>
        <v>40</v>
      </c>
      <c r="D543" s="34">
        <f t="shared" si="16"/>
        <v>784325.188983507</v>
      </c>
      <c r="F543" s="35"/>
      <c r="G543" s="3"/>
    </row>
    <row r="544" spans="1:7" ht="15" customHeight="1">
      <c r="A544" s="56">
        <f>DATE(YEAR(A540),MONTH(A540)+1,1)</f>
        <v>43922</v>
      </c>
      <c r="B544" s="3" t="str">
        <f t="shared" si="17"/>
        <v>Insurance</v>
      </c>
      <c r="C544" s="34">
        <f>$G$3</f>
        <v>150</v>
      </c>
      <c r="D544" s="34">
        <f t="shared" si="16"/>
        <v>784475.188983507</v>
      </c>
      <c r="F544" s="35"/>
      <c r="G544" s="3"/>
    </row>
    <row r="545" spans="1:7" ht="15" customHeight="1">
      <c r="A545" s="56">
        <f>DATE(YEAR(A541),MONTH(A541)+1,$D$4)</f>
        <v>43922</v>
      </c>
      <c r="B545" s="3" t="str">
        <f t="shared" si="17"/>
        <v>Debit Order / Payment</v>
      </c>
      <c r="C545" s="34">
        <f>-$B$6-C543-C544</f>
        <v>-13357.895825866375</v>
      </c>
      <c r="D545" s="34">
        <f t="shared" si="16"/>
        <v>771117.2931576406</v>
      </c>
      <c r="F545" s="3">
        <f>COUNTIF($B$9:B545,B545)</f>
        <v>134</v>
      </c>
      <c r="G545" s="3"/>
    </row>
    <row r="546" spans="1:7" ht="15" customHeight="1">
      <c r="A546" s="56">
        <f>DATE(YEAR(A542),MONTH(A542)+2,1-1)</f>
        <v>43951</v>
      </c>
      <c r="B546" s="3" t="str">
        <f t="shared" si="17"/>
        <v>Interest</v>
      </c>
      <c r="C546" s="34">
        <f>D545*$B$5/12</f>
        <v>9638.966164470507</v>
      </c>
      <c r="D546" s="34">
        <f t="shared" si="16"/>
        <v>780756.2593221111</v>
      </c>
      <c r="F546" s="35"/>
      <c r="G546" s="3"/>
    </row>
    <row r="547" spans="1:7" ht="15" customHeight="1">
      <c r="A547" s="56">
        <f>DATE(YEAR(A543),MONTH(A543)+1,1)</f>
        <v>43952</v>
      </c>
      <c r="B547" s="3" t="str">
        <f t="shared" si="17"/>
        <v>Admin Fee</v>
      </c>
      <c r="C547" s="34">
        <f>$G$4</f>
        <v>40</v>
      </c>
      <c r="D547" s="34">
        <f t="shared" si="16"/>
        <v>780796.2593221111</v>
      </c>
      <c r="F547" s="35"/>
      <c r="G547" s="3"/>
    </row>
    <row r="548" spans="1:7" ht="15" customHeight="1">
      <c r="A548" s="56">
        <f>DATE(YEAR(A544),MONTH(A544)+1,1)</f>
        <v>43952</v>
      </c>
      <c r="B548" s="3" t="str">
        <f t="shared" si="17"/>
        <v>Insurance</v>
      </c>
      <c r="C548" s="34">
        <f>$G$3</f>
        <v>150</v>
      </c>
      <c r="D548" s="34">
        <f t="shared" si="16"/>
        <v>780946.2593221111</v>
      </c>
      <c r="F548" s="35"/>
      <c r="G548" s="3"/>
    </row>
    <row r="549" spans="1:7" ht="15" customHeight="1">
      <c r="A549" s="56">
        <f>DATE(YEAR(A545),MONTH(A545)+1,$D$4)</f>
        <v>43952</v>
      </c>
      <c r="B549" s="3" t="str">
        <f t="shared" si="17"/>
        <v>Debit Order / Payment</v>
      </c>
      <c r="C549" s="34">
        <f>-$B$6-C547-C548</f>
        <v>-13357.895825866375</v>
      </c>
      <c r="D549" s="34">
        <f t="shared" si="16"/>
        <v>767588.3634962448</v>
      </c>
      <c r="F549" s="3">
        <f>COUNTIF($B$9:B549,B549)</f>
        <v>135</v>
      </c>
      <c r="G549" s="3"/>
    </row>
    <row r="550" spans="1:7" ht="15" customHeight="1">
      <c r="A550" s="56">
        <f>DATE(YEAR(A546),MONTH(A546)+2,1-1)</f>
        <v>43982</v>
      </c>
      <c r="B550" s="3" t="str">
        <f t="shared" si="17"/>
        <v>Interest</v>
      </c>
      <c r="C550" s="34">
        <f>D549*$B$5/12</f>
        <v>9594.854543703059</v>
      </c>
      <c r="D550" s="34">
        <f t="shared" si="16"/>
        <v>777183.2180399478</v>
      </c>
      <c r="F550" s="35"/>
      <c r="G550" s="3"/>
    </row>
    <row r="551" spans="1:7" ht="15" customHeight="1">
      <c r="A551" s="56">
        <f>DATE(YEAR(A547),MONTH(A547)+1,1)</f>
        <v>43983</v>
      </c>
      <c r="B551" s="3" t="str">
        <f t="shared" si="17"/>
        <v>Admin Fee</v>
      </c>
      <c r="C551" s="34">
        <f>$G$4</f>
        <v>40</v>
      </c>
      <c r="D551" s="34">
        <f t="shared" si="16"/>
        <v>777223.2180399478</v>
      </c>
      <c r="F551" s="35"/>
      <c r="G551" s="3"/>
    </row>
    <row r="552" spans="1:7" ht="15" customHeight="1">
      <c r="A552" s="56">
        <f>DATE(YEAR(A548),MONTH(A548)+1,1)</f>
        <v>43983</v>
      </c>
      <c r="B552" s="3" t="str">
        <f t="shared" si="17"/>
        <v>Insurance</v>
      </c>
      <c r="C552" s="34">
        <f>$G$3</f>
        <v>150</v>
      </c>
      <c r="D552" s="34">
        <f t="shared" si="16"/>
        <v>777373.2180399478</v>
      </c>
      <c r="F552" s="35"/>
      <c r="G552" s="3"/>
    </row>
    <row r="553" spans="1:7" ht="15" customHeight="1">
      <c r="A553" s="56">
        <f>DATE(YEAR(A549),MONTH(A549)+1,$D$4)</f>
        <v>43983</v>
      </c>
      <c r="B553" s="3" t="str">
        <f t="shared" si="17"/>
        <v>Debit Order / Payment</v>
      </c>
      <c r="C553" s="34">
        <f>-$B$6-C551-C552</f>
        <v>-13357.895825866375</v>
      </c>
      <c r="D553" s="34">
        <f t="shared" si="16"/>
        <v>764015.3222140814</v>
      </c>
      <c r="F553" s="3">
        <f>COUNTIF($B$9:B553,B553)</f>
        <v>136</v>
      </c>
      <c r="G553" s="3"/>
    </row>
    <row r="554" spans="1:7" ht="15" customHeight="1">
      <c r="A554" s="56">
        <f>DATE(YEAR(A550),MONTH(A550)+2,1-1)</f>
        <v>44012</v>
      </c>
      <c r="B554" s="3" t="str">
        <f t="shared" si="17"/>
        <v>Interest</v>
      </c>
      <c r="C554" s="34">
        <f>D553*$B$5/12</f>
        <v>9550.191527676017</v>
      </c>
      <c r="D554" s="34">
        <f t="shared" si="16"/>
        <v>773565.5137417575</v>
      </c>
      <c r="F554" s="35"/>
      <c r="G554" s="3"/>
    </row>
    <row r="555" spans="1:7" ht="15" customHeight="1">
      <c r="A555" s="56">
        <f>DATE(YEAR(A551),MONTH(A551)+1,1)</f>
        <v>44013</v>
      </c>
      <c r="B555" s="3" t="str">
        <f t="shared" si="17"/>
        <v>Admin Fee</v>
      </c>
      <c r="C555" s="34">
        <f>$G$4</f>
        <v>40</v>
      </c>
      <c r="D555" s="34">
        <f t="shared" si="16"/>
        <v>773605.5137417575</v>
      </c>
      <c r="F555" s="35"/>
      <c r="G555" s="3"/>
    </row>
    <row r="556" spans="1:7" ht="15" customHeight="1">
      <c r="A556" s="56">
        <f>DATE(YEAR(A552),MONTH(A552)+1,1)</f>
        <v>44013</v>
      </c>
      <c r="B556" s="3" t="str">
        <f t="shared" si="17"/>
        <v>Insurance</v>
      </c>
      <c r="C556" s="34">
        <f>$G$3</f>
        <v>150</v>
      </c>
      <c r="D556" s="34">
        <f t="shared" si="16"/>
        <v>773755.5137417575</v>
      </c>
      <c r="F556" s="35"/>
      <c r="G556" s="3"/>
    </row>
    <row r="557" spans="1:7" ht="15" customHeight="1">
      <c r="A557" s="56">
        <f>DATE(YEAR(A553),MONTH(A553)+1,$D$4)</f>
        <v>44013</v>
      </c>
      <c r="B557" s="3" t="str">
        <f t="shared" si="17"/>
        <v>Debit Order / Payment</v>
      </c>
      <c r="C557" s="34">
        <f>-$B$6-C555-C556</f>
        <v>-13357.895825866375</v>
      </c>
      <c r="D557" s="34">
        <f t="shared" si="16"/>
        <v>760397.6179158911</v>
      </c>
      <c r="F557" s="3">
        <f>COUNTIF($B$9:B557,B557)</f>
        <v>137</v>
      </c>
      <c r="G557" s="3"/>
    </row>
    <row r="558" spans="1:7" ht="15" customHeight="1">
      <c r="A558" s="56">
        <f>DATE(YEAR(A554),MONTH(A554)+2,1-1)</f>
        <v>44043</v>
      </c>
      <c r="B558" s="3" t="str">
        <f t="shared" si="17"/>
        <v>Interest</v>
      </c>
      <c r="C558" s="34">
        <f>D557*$B$5/12</f>
        <v>9504.970223948638</v>
      </c>
      <c r="D558" s="34">
        <f t="shared" si="16"/>
        <v>769902.5881398397</v>
      </c>
      <c r="F558" s="35"/>
      <c r="G558" s="3"/>
    </row>
    <row r="559" spans="1:7" ht="15" customHeight="1">
      <c r="A559" s="56">
        <f>DATE(YEAR(A555),MONTH(A555)+1,1)</f>
        <v>44044</v>
      </c>
      <c r="B559" s="3" t="str">
        <f t="shared" si="17"/>
        <v>Admin Fee</v>
      </c>
      <c r="C559" s="34">
        <f>$G$4</f>
        <v>40</v>
      </c>
      <c r="D559" s="34">
        <f t="shared" si="16"/>
        <v>769942.5881398397</v>
      </c>
      <c r="F559" s="35"/>
      <c r="G559" s="3"/>
    </row>
    <row r="560" spans="1:7" ht="15" customHeight="1">
      <c r="A560" s="56">
        <f>DATE(YEAR(A556),MONTH(A556)+1,1)</f>
        <v>44044</v>
      </c>
      <c r="B560" s="3" t="str">
        <f t="shared" si="17"/>
        <v>Insurance</v>
      </c>
      <c r="C560" s="34">
        <f>$G$3</f>
        <v>150</v>
      </c>
      <c r="D560" s="34">
        <f t="shared" si="16"/>
        <v>770092.5881398397</v>
      </c>
      <c r="F560" s="35"/>
      <c r="G560" s="3"/>
    </row>
    <row r="561" spans="1:7" ht="15" customHeight="1">
      <c r="A561" s="56">
        <f>DATE(YEAR(A557),MONTH(A557)+1,$D$4)</f>
        <v>44044</v>
      </c>
      <c r="B561" s="3" t="str">
        <f t="shared" si="17"/>
        <v>Debit Order / Payment</v>
      </c>
      <c r="C561" s="34">
        <f>-$B$6-C559-C560</f>
        <v>-13357.895825866375</v>
      </c>
      <c r="D561" s="34">
        <f t="shared" si="16"/>
        <v>756734.6923139733</v>
      </c>
      <c r="F561" s="3">
        <f>COUNTIF($B$9:B561,B561)</f>
        <v>138</v>
      </c>
      <c r="G561" s="3"/>
    </row>
    <row r="562" spans="1:7" ht="15" customHeight="1">
      <c r="A562" s="56">
        <f>DATE(YEAR(A558),MONTH(A558)+2,1-1)</f>
        <v>44074</v>
      </c>
      <c r="B562" s="3" t="str">
        <f t="shared" si="17"/>
        <v>Interest</v>
      </c>
      <c r="C562" s="34">
        <f>D561*$B$5/12</f>
        <v>9459.183653924667</v>
      </c>
      <c r="D562" s="34">
        <f t="shared" si="16"/>
        <v>766193.8759678979</v>
      </c>
      <c r="F562" s="35"/>
      <c r="G562" s="3"/>
    </row>
    <row r="563" spans="1:7" ht="15" customHeight="1">
      <c r="A563" s="56">
        <f>DATE(YEAR(A559),MONTH(A559)+1,1)</f>
        <v>44075</v>
      </c>
      <c r="B563" s="3" t="str">
        <f t="shared" si="17"/>
        <v>Admin Fee</v>
      </c>
      <c r="C563" s="34">
        <f>$G$4</f>
        <v>40</v>
      </c>
      <c r="D563" s="34">
        <f t="shared" si="16"/>
        <v>766233.8759678979</v>
      </c>
      <c r="F563" s="35"/>
      <c r="G563" s="3"/>
    </row>
    <row r="564" spans="1:7" ht="15" customHeight="1">
      <c r="A564" s="56">
        <f>DATE(YEAR(A560),MONTH(A560)+1,1)</f>
        <v>44075</v>
      </c>
      <c r="B564" s="3" t="str">
        <f t="shared" si="17"/>
        <v>Insurance</v>
      </c>
      <c r="C564" s="34">
        <f>$G$3</f>
        <v>150</v>
      </c>
      <c r="D564" s="34">
        <f t="shared" si="16"/>
        <v>766383.8759678979</v>
      </c>
      <c r="F564" s="35"/>
      <c r="G564" s="3"/>
    </row>
    <row r="565" spans="1:7" ht="15" customHeight="1">
      <c r="A565" s="56">
        <f>DATE(YEAR(A561),MONTH(A561)+1,$D$4)</f>
        <v>44075</v>
      </c>
      <c r="B565" s="3" t="str">
        <f t="shared" si="17"/>
        <v>Debit Order / Payment</v>
      </c>
      <c r="C565" s="34">
        <f>-$B$6-C563-C564</f>
        <v>-13357.895825866375</v>
      </c>
      <c r="D565" s="34">
        <f t="shared" si="16"/>
        <v>753025.9801420316</v>
      </c>
      <c r="F565" s="3">
        <f>COUNTIF($B$9:B565,B565)</f>
        <v>139</v>
      </c>
      <c r="G565" s="3"/>
    </row>
    <row r="566" spans="1:7" ht="15" customHeight="1">
      <c r="A566" s="56">
        <f>DATE(YEAR(A562),MONTH(A562)+2,1-1)</f>
        <v>44104</v>
      </c>
      <c r="B566" s="3" t="str">
        <f t="shared" si="17"/>
        <v>Interest</v>
      </c>
      <c r="C566" s="34">
        <f>D565*$B$5/12</f>
        <v>9412.824751775393</v>
      </c>
      <c r="D566" s="34">
        <f t="shared" si="16"/>
        <v>762438.8048938069</v>
      </c>
      <c r="F566" s="35"/>
      <c r="G566" s="3"/>
    </row>
    <row r="567" spans="1:7" ht="15" customHeight="1">
      <c r="A567" s="56">
        <f>DATE(YEAR(A563),MONTH(A563)+1,1)</f>
        <v>44105</v>
      </c>
      <c r="B567" s="3" t="str">
        <f t="shared" si="17"/>
        <v>Admin Fee</v>
      </c>
      <c r="C567" s="34">
        <f>$G$4</f>
        <v>40</v>
      </c>
      <c r="D567" s="34">
        <f t="shared" si="16"/>
        <v>762478.8048938069</v>
      </c>
      <c r="F567" s="35"/>
      <c r="G567" s="3"/>
    </row>
    <row r="568" spans="1:7" ht="15" customHeight="1">
      <c r="A568" s="56">
        <f>DATE(YEAR(A564),MONTH(A564)+1,1)</f>
        <v>44105</v>
      </c>
      <c r="B568" s="3" t="str">
        <f t="shared" si="17"/>
        <v>Insurance</v>
      </c>
      <c r="C568" s="34">
        <f>$G$3</f>
        <v>150</v>
      </c>
      <c r="D568" s="34">
        <f t="shared" si="16"/>
        <v>762628.8048938069</v>
      </c>
      <c r="F568" s="35"/>
      <c r="G568" s="3"/>
    </row>
    <row r="569" spans="1:7" ht="15" customHeight="1">
      <c r="A569" s="56">
        <f>DATE(YEAR(A565),MONTH(A565)+1,$D$4)</f>
        <v>44105</v>
      </c>
      <c r="B569" s="3" t="str">
        <f t="shared" si="17"/>
        <v>Debit Order / Payment</v>
      </c>
      <c r="C569" s="34">
        <f>-$B$6-C567-C568</f>
        <v>-13357.895825866375</v>
      </c>
      <c r="D569" s="34">
        <f t="shared" si="16"/>
        <v>749270.9090679405</v>
      </c>
      <c r="F569" s="3">
        <f>COUNTIF($B$9:B569,B569)</f>
        <v>140</v>
      </c>
      <c r="G569" s="3"/>
    </row>
    <row r="570" spans="1:7" ht="15" customHeight="1">
      <c r="A570" s="56">
        <f>DATE(YEAR(A566),MONTH(A566)+2,1-1)</f>
        <v>44135</v>
      </c>
      <c r="B570" s="3" t="str">
        <f t="shared" si="17"/>
        <v>Interest</v>
      </c>
      <c r="C570" s="34">
        <f>D569*$B$5/12</f>
        <v>9365.886363349256</v>
      </c>
      <c r="D570" s="34">
        <f t="shared" si="16"/>
        <v>758636.7954312898</v>
      </c>
      <c r="F570" s="35"/>
      <c r="G570" s="3"/>
    </row>
    <row r="571" spans="1:7" ht="15" customHeight="1">
      <c r="A571" s="56">
        <f>DATE(YEAR(A567),MONTH(A567)+1,1)</f>
        <v>44136</v>
      </c>
      <c r="B571" s="3" t="str">
        <f t="shared" si="17"/>
        <v>Admin Fee</v>
      </c>
      <c r="C571" s="34">
        <f>$G$4</f>
        <v>40</v>
      </c>
      <c r="D571" s="34">
        <f t="shared" si="16"/>
        <v>758676.7954312898</v>
      </c>
      <c r="F571" s="35"/>
      <c r="G571" s="3"/>
    </row>
    <row r="572" spans="1:7" ht="15" customHeight="1">
      <c r="A572" s="56">
        <f>DATE(YEAR(A568),MONTH(A568)+1,1)</f>
        <v>44136</v>
      </c>
      <c r="B572" s="3" t="str">
        <f t="shared" si="17"/>
        <v>Insurance</v>
      </c>
      <c r="C572" s="34">
        <f>$G$3</f>
        <v>150</v>
      </c>
      <c r="D572" s="34">
        <f t="shared" si="16"/>
        <v>758826.7954312898</v>
      </c>
      <c r="F572" s="35"/>
      <c r="G572" s="3"/>
    </row>
    <row r="573" spans="1:7" ht="15" customHeight="1">
      <c r="A573" s="56">
        <f>DATE(YEAR(A569),MONTH(A569)+1,$D$4)</f>
        <v>44136</v>
      </c>
      <c r="B573" s="3" t="str">
        <f t="shared" si="17"/>
        <v>Debit Order / Payment</v>
      </c>
      <c r="C573" s="34">
        <f>-$B$6-C571-C572</f>
        <v>-13357.895825866375</v>
      </c>
      <c r="D573" s="34">
        <f t="shared" si="16"/>
        <v>745468.8996054234</v>
      </c>
      <c r="F573" s="3">
        <f>COUNTIF($B$9:B573,B573)</f>
        <v>141</v>
      </c>
      <c r="G573" s="3"/>
    </row>
    <row r="574" spans="1:7" ht="15" customHeight="1">
      <c r="A574" s="56">
        <f>DATE(YEAR(A570),MONTH(A570)+2,1-1)</f>
        <v>44165</v>
      </c>
      <c r="B574" s="3" t="str">
        <f t="shared" si="17"/>
        <v>Interest</v>
      </c>
      <c r="C574" s="34">
        <f>D573*$B$5/12</f>
        <v>9318.361245067792</v>
      </c>
      <c r="D574" s="34">
        <f t="shared" si="16"/>
        <v>754787.2608504912</v>
      </c>
      <c r="F574" s="35"/>
      <c r="G574" s="3"/>
    </row>
    <row r="575" spans="1:7" ht="15" customHeight="1">
      <c r="A575" s="56">
        <f>DATE(YEAR(A571),MONTH(A571)+1,1)</f>
        <v>44166</v>
      </c>
      <c r="B575" s="3" t="str">
        <f t="shared" si="17"/>
        <v>Admin Fee</v>
      </c>
      <c r="C575" s="34">
        <f>$G$4</f>
        <v>40</v>
      </c>
      <c r="D575" s="34">
        <f t="shared" si="16"/>
        <v>754827.2608504912</v>
      </c>
      <c r="F575" s="35"/>
      <c r="G575" s="3"/>
    </row>
    <row r="576" spans="1:7" ht="15" customHeight="1">
      <c r="A576" s="56">
        <f>DATE(YEAR(A572),MONTH(A572)+1,1)</f>
        <v>44166</v>
      </c>
      <c r="B576" s="3" t="str">
        <f t="shared" si="17"/>
        <v>Insurance</v>
      </c>
      <c r="C576" s="34">
        <f>$G$3</f>
        <v>150</v>
      </c>
      <c r="D576" s="34">
        <f t="shared" si="16"/>
        <v>754977.2608504912</v>
      </c>
      <c r="F576" s="35"/>
      <c r="G576" s="3"/>
    </row>
    <row r="577" spans="1:7" ht="15" customHeight="1">
      <c r="A577" s="56">
        <f>DATE(YEAR(A573),MONTH(A573)+1,$D$4)</f>
        <v>44166</v>
      </c>
      <c r="B577" s="3" t="str">
        <f t="shared" si="17"/>
        <v>Debit Order / Payment</v>
      </c>
      <c r="C577" s="34">
        <f>-$B$6-C575-C576</f>
        <v>-13357.895825866375</v>
      </c>
      <c r="D577" s="34">
        <f t="shared" si="16"/>
        <v>741619.3650246249</v>
      </c>
      <c r="F577" s="3">
        <f>COUNTIF($B$9:B577,B577)</f>
        <v>142</v>
      </c>
      <c r="G577" s="3"/>
    </row>
    <row r="578" spans="1:7" ht="15" customHeight="1">
      <c r="A578" s="56">
        <f>DATE(YEAR(A574),MONTH(A574)+2,1-1)</f>
        <v>44196</v>
      </c>
      <c r="B578" s="3" t="str">
        <f t="shared" si="17"/>
        <v>Interest</v>
      </c>
      <c r="C578" s="34">
        <f>D577*$B$5/12</f>
        <v>9270.24206280781</v>
      </c>
      <c r="D578" s="34">
        <f t="shared" si="16"/>
        <v>750889.6070874326</v>
      </c>
      <c r="F578" s="35"/>
      <c r="G578" s="3"/>
    </row>
    <row r="579" spans="1:7" ht="15" customHeight="1">
      <c r="A579" s="56">
        <f>DATE(YEAR(A575),MONTH(A575)+1,1)</f>
        <v>44197</v>
      </c>
      <c r="B579" s="3" t="str">
        <f t="shared" si="17"/>
        <v>Admin Fee</v>
      </c>
      <c r="C579" s="34">
        <f>$G$4</f>
        <v>40</v>
      </c>
      <c r="D579" s="34">
        <f t="shared" si="16"/>
        <v>750929.6070874326</v>
      </c>
      <c r="F579" s="35"/>
      <c r="G579" s="3"/>
    </row>
    <row r="580" spans="1:7" ht="15" customHeight="1">
      <c r="A580" s="56">
        <f>DATE(YEAR(A576),MONTH(A576)+1,1)</f>
        <v>44197</v>
      </c>
      <c r="B580" s="3" t="str">
        <f t="shared" si="17"/>
        <v>Insurance</v>
      </c>
      <c r="C580" s="34">
        <f>$G$3</f>
        <v>150</v>
      </c>
      <c r="D580" s="34">
        <f t="shared" si="16"/>
        <v>751079.6070874326</v>
      </c>
      <c r="F580" s="35"/>
      <c r="G580" s="3"/>
    </row>
    <row r="581" spans="1:7" ht="15" customHeight="1">
      <c r="A581" s="56">
        <f>DATE(YEAR(A577),MONTH(A577)+1,$D$4)</f>
        <v>44197</v>
      </c>
      <c r="B581" s="3" t="str">
        <f t="shared" si="17"/>
        <v>Debit Order / Payment</v>
      </c>
      <c r="C581" s="34">
        <f>-$B$6-C579-C580</f>
        <v>-13357.895825866375</v>
      </c>
      <c r="D581" s="34">
        <f t="shared" si="16"/>
        <v>737721.7112615663</v>
      </c>
      <c r="F581" s="3">
        <f>COUNTIF($B$9:B581,B581)</f>
        <v>143</v>
      </c>
      <c r="G581" s="3"/>
    </row>
    <row r="582" spans="1:7" ht="15" customHeight="1">
      <c r="A582" s="56">
        <f>DATE(YEAR(A578),MONTH(A578)+2,1-1)</f>
        <v>44227</v>
      </c>
      <c r="B582" s="3" t="str">
        <f t="shared" si="17"/>
        <v>Interest</v>
      </c>
      <c r="C582" s="34">
        <f>D581*$B$5/12</f>
        <v>9221.521390769578</v>
      </c>
      <c r="D582" s="34">
        <f t="shared" si="16"/>
        <v>746943.2326523359</v>
      </c>
      <c r="F582" s="35"/>
      <c r="G582" s="3"/>
    </row>
    <row r="583" spans="1:7" ht="15" customHeight="1">
      <c r="A583" s="56">
        <f>DATE(YEAR(A579),MONTH(A579)+1,1)</f>
        <v>44228</v>
      </c>
      <c r="B583" s="3" t="str">
        <f t="shared" si="17"/>
        <v>Admin Fee</v>
      </c>
      <c r="C583" s="34">
        <f>$G$4</f>
        <v>40</v>
      </c>
      <c r="D583" s="34">
        <f t="shared" si="16"/>
        <v>746983.2326523359</v>
      </c>
      <c r="F583" s="35"/>
      <c r="G583" s="3"/>
    </row>
    <row r="584" spans="1:7" ht="15" customHeight="1">
      <c r="A584" s="56">
        <f>DATE(YEAR(A580),MONTH(A580)+1,1)</f>
        <v>44228</v>
      </c>
      <c r="B584" s="3" t="str">
        <f t="shared" si="17"/>
        <v>Insurance</v>
      </c>
      <c r="C584" s="34">
        <f>$G$3</f>
        <v>150</v>
      </c>
      <c r="D584" s="34">
        <f t="shared" si="16"/>
        <v>747133.2326523359</v>
      </c>
      <c r="F584" s="35"/>
      <c r="G584" s="3"/>
    </row>
    <row r="585" spans="1:7" ht="15" customHeight="1">
      <c r="A585" s="56">
        <f>DATE(YEAR(A581),MONTH(A581)+1,$D$4)</f>
        <v>44228</v>
      </c>
      <c r="B585" s="3" t="str">
        <f t="shared" si="17"/>
        <v>Debit Order / Payment</v>
      </c>
      <c r="C585" s="34">
        <f>-$B$6-C583-C584</f>
        <v>-13357.895825866375</v>
      </c>
      <c r="D585" s="34">
        <f t="shared" si="16"/>
        <v>733775.3368264695</v>
      </c>
      <c r="F585" s="3">
        <f>COUNTIF($B$9:B585,B585)</f>
        <v>144</v>
      </c>
      <c r="G585" s="3"/>
    </row>
    <row r="586" spans="1:7" ht="15" customHeight="1">
      <c r="A586" s="56">
        <f>DATE(YEAR(A582),MONTH(A582)+2,1-1)</f>
        <v>44255</v>
      </c>
      <c r="B586" s="3" t="str">
        <f t="shared" si="17"/>
        <v>Interest</v>
      </c>
      <c r="C586" s="34">
        <f>D585*$B$5/12</f>
        <v>9172.191710330868</v>
      </c>
      <c r="D586" s="34">
        <f aca="true" t="shared" si="18" ref="D586:D649">D585+C586</f>
        <v>742947.5285368004</v>
      </c>
      <c r="F586" s="35"/>
      <c r="G586" s="3"/>
    </row>
    <row r="587" spans="1:7" ht="15" customHeight="1">
      <c r="A587" s="56">
        <f>DATE(YEAR(A583),MONTH(A583)+1,1)</f>
        <v>44256</v>
      </c>
      <c r="B587" s="3" t="str">
        <f t="shared" si="17"/>
        <v>Admin Fee</v>
      </c>
      <c r="C587" s="34">
        <f>$G$4</f>
        <v>40</v>
      </c>
      <c r="D587" s="34">
        <f t="shared" si="18"/>
        <v>742987.5285368004</v>
      </c>
      <c r="F587" s="35"/>
      <c r="G587" s="3"/>
    </row>
    <row r="588" spans="1:7" ht="15" customHeight="1">
      <c r="A588" s="56">
        <f>DATE(YEAR(A584),MONTH(A584)+1,1)</f>
        <v>44256</v>
      </c>
      <c r="B588" s="3" t="str">
        <f t="shared" si="17"/>
        <v>Insurance</v>
      </c>
      <c r="C588" s="34">
        <f>$G$3</f>
        <v>150</v>
      </c>
      <c r="D588" s="34">
        <f t="shared" si="18"/>
        <v>743137.5285368004</v>
      </c>
      <c r="F588" s="35"/>
      <c r="G588" s="3"/>
    </row>
    <row r="589" spans="1:7" ht="15" customHeight="1">
      <c r="A589" s="56">
        <f>DATE(YEAR(A585),MONTH(A585)+1,$D$4)</f>
        <v>44256</v>
      </c>
      <c r="B589" s="3" t="str">
        <f t="shared" si="17"/>
        <v>Debit Order / Payment</v>
      </c>
      <c r="C589" s="34">
        <f>-$B$6-C587-C588</f>
        <v>-13357.895825866375</v>
      </c>
      <c r="D589" s="34">
        <f t="shared" si="18"/>
        <v>729779.632710934</v>
      </c>
      <c r="F589" s="3">
        <f>COUNTIF($B$9:B589,B589)</f>
        <v>145</v>
      </c>
      <c r="G589" s="3"/>
    </row>
    <row r="590" spans="1:7" ht="15" customHeight="1">
      <c r="A590" s="56">
        <f>DATE(YEAR(A586),MONTH(A586)+2,1-1)</f>
        <v>44286</v>
      </c>
      <c r="B590" s="3" t="str">
        <f t="shared" si="17"/>
        <v>Interest</v>
      </c>
      <c r="C590" s="34">
        <f>D589*$B$5/12</f>
        <v>9122.245408886674</v>
      </c>
      <c r="D590" s="34">
        <f t="shared" si="18"/>
        <v>738901.8781198207</v>
      </c>
      <c r="F590" s="35"/>
      <c r="G590" s="3"/>
    </row>
    <row r="591" spans="1:7" ht="15" customHeight="1">
      <c r="A591" s="56">
        <f>DATE(YEAR(A587),MONTH(A587)+1,1)</f>
        <v>44287</v>
      </c>
      <c r="B591" s="3" t="str">
        <f t="shared" si="17"/>
        <v>Admin Fee</v>
      </c>
      <c r="C591" s="34">
        <f>$G$4</f>
        <v>40</v>
      </c>
      <c r="D591" s="34">
        <f t="shared" si="18"/>
        <v>738941.8781198207</v>
      </c>
      <c r="F591" s="35"/>
      <c r="G591" s="3"/>
    </row>
    <row r="592" spans="1:7" ht="15" customHeight="1">
      <c r="A592" s="56">
        <f>DATE(YEAR(A588),MONTH(A588)+1,1)</f>
        <v>44287</v>
      </c>
      <c r="B592" s="3" t="str">
        <f t="shared" si="17"/>
        <v>Insurance</v>
      </c>
      <c r="C592" s="34">
        <f>$G$3</f>
        <v>150</v>
      </c>
      <c r="D592" s="34">
        <f t="shared" si="18"/>
        <v>739091.8781198207</v>
      </c>
      <c r="F592" s="35"/>
      <c r="G592" s="3"/>
    </row>
    <row r="593" spans="1:7" ht="15" customHeight="1">
      <c r="A593" s="56">
        <f>DATE(YEAR(A589),MONTH(A589)+1,$D$4)</f>
        <v>44287</v>
      </c>
      <c r="B593" s="3" t="str">
        <f t="shared" si="17"/>
        <v>Debit Order / Payment</v>
      </c>
      <c r="C593" s="34">
        <f>-$B$6-C591-C592</f>
        <v>-13357.895825866375</v>
      </c>
      <c r="D593" s="34">
        <f t="shared" si="18"/>
        <v>725733.9822939544</v>
      </c>
      <c r="F593" s="3">
        <f>COUNTIF($B$9:B593,B593)</f>
        <v>146</v>
      </c>
      <c r="G593" s="3"/>
    </row>
    <row r="594" spans="1:7" ht="15" customHeight="1">
      <c r="A594" s="56">
        <f>DATE(YEAR(A590),MONTH(A590)+2,1-1)</f>
        <v>44316</v>
      </c>
      <c r="B594" s="3" t="str">
        <f aca="true" t="shared" si="19" ref="B594:B657">B590</f>
        <v>Interest</v>
      </c>
      <c r="C594" s="34">
        <f>D593*$B$5/12</f>
        <v>9071.674778674429</v>
      </c>
      <c r="D594" s="34">
        <f t="shared" si="18"/>
        <v>734805.6570726287</v>
      </c>
      <c r="F594" s="35"/>
      <c r="G594" s="3"/>
    </row>
    <row r="595" spans="1:7" ht="15" customHeight="1">
      <c r="A595" s="56">
        <f>DATE(YEAR(A591),MONTH(A591)+1,1)</f>
        <v>44317</v>
      </c>
      <c r="B595" s="3" t="str">
        <f t="shared" si="19"/>
        <v>Admin Fee</v>
      </c>
      <c r="C595" s="34">
        <f>$G$4</f>
        <v>40</v>
      </c>
      <c r="D595" s="34">
        <f t="shared" si="18"/>
        <v>734845.6570726287</v>
      </c>
      <c r="F595" s="35"/>
      <c r="G595" s="3"/>
    </row>
    <row r="596" spans="1:7" ht="15" customHeight="1">
      <c r="A596" s="56">
        <f>DATE(YEAR(A592),MONTH(A592)+1,1)</f>
        <v>44317</v>
      </c>
      <c r="B596" s="3" t="str">
        <f t="shared" si="19"/>
        <v>Insurance</v>
      </c>
      <c r="C596" s="34">
        <f>$G$3</f>
        <v>150</v>
      </c>
      <c r="D596" s="34">
        <f t="shared" si="18"/>
        <v>734995.6570726287</v>
      </c>
      <c r="F596" s="35"/>
      <c r="G596" s="3"/>
    </row>
    <row r="597" spans="1:7" ht="15" customHeight="1">
      <c r="A597" s="56">
        <f>DATE(YEAR(A593),MONTH(A593)+1,$D$4)</f>
        <v>44317</v>
      </c>
      <c r="B597" s="3" t="str">
        <f t="shared" si="19"/>
        <v>Debit Order / Payment</v>
      </c>
      <c r="C597" s="34">
        <f>-$B$6-C595-C596</f>
        <v>-13357.895825866375</v>
      </c>
      <c r="D597" s="34">
        <f t="shared" si="18"/>
        <v>721637.7612467624</v>
      </c>
      <c r="F597" s="3">
        <f>COUNTIF($B$9:B597,B597)</f>
        <v>147</v>
      </c>
      <c r="G597" s="3"/>
    </row>
    <row r="598" spans="1:7" ht="15" customHeight="1">
      <c r="A598" s="56">
        <f>DATE(YEAR(A594),MONTH(A594)+2,1-1)</f>
        <v>44347</v>
      </c>
      <c r="B598" s="3" t="str">
        <f t="shared" si="19"/>
        <v>Interest</v>
      </c>
      <c r="C598" s="34">
        <f>D597*$B$5/12</f>
        <v>9020.47201558453</v>
      </c>
      <c r="D598" s="34">
        <f t="shared" si="18"/>
        <v>730658.2332623469</v>
      </c>
      <c r="F598" s="35"/>
      <c r="G598" s="3"/>
    </row>
    <row r="599" spans="1:7" ht="15" customHeight="1">
      <c r="A599" s="56">
        <f>DATE(YEAR(A595),MONTH(A595)+1,1)</f>
        <v>44348</v>
      </c>
      <c r="B599" s="3" t="str">
        <f t="shared" si="19"/>
        <v>Admin Fee</v>
      </c>
      <c r="C599" s="34">
        <f>$G$4</f>
        <v>40</v>
      </c>
      <c r="D599" s="34">
        <f t="shared" si="18"/>
        <v>730698.2332623469</v>
      </c>
      <c r="F599" s="35"/>
      <c r="G599" s="3"/>
    </row>
    <row r="600" spans="1:7" ht="15" customHeight="1">
      <c r="A600" s="56">
        <f>DATE(YEAR(A596),MONTH(A596)+1,1)</f>
        <v>44348</v>
      </c>
      <c r="B600" s="3" t="str">
        <f t="shared" si="19"/>
        <v>Insurance</v>
      </c>
      <c r="C600" s="34">
        <f>$G$3</f>
        <v>150</v>
      </c>
      <c r="D600" s="34">
        <f t="shared" si="18"/>
        <v>730848.2332623469</v>
      </c>
      <c r="F600" s="35"/>
      <c r="G600" s="3"/>
    </row>
    <row r="601" spans="1:7" ht="15" customHeight="1">
      <c r="A601" s="56">
        <f>DATE(YEAR(A597),MONTH(A597)+1,$D$4)</f>
        <v>44348</v>
      </c>
      <c r="B601" s="3" t="str">
        <f t="shared" si="19"/>
        <v>Debit Order / Payment</v>
      </c>
      <c r="C601" s="34">
        <f>-$B$6-C599-C600</f>
        <v>-13357.895825866375</v>
      </c>
      <c r="D601" s="34">
        <f t="shared" si="18"/>
        <v>717490.3374364806</v>
      </c>
      <c r="F601" s="3">
        <f>COUNTIF($B$9:B601,B601)</f>
        <v>148</v>
      </c>
      <c r="G601" s="3"/>
    </row>
    <row r="602" spans="1:7" ht="15" customHeight="1">
      <c r="A602" s="56">
        <f>DATE(YEAR(A598),MONTH(A598)+2,1-1)</f>
        <v>44377</v>
      </c>
      <c r="B602" s="3" t="str">
        <f t="shared" si="19"/>
        <v>Interest</v>
      </c>
      <c r="C602" s="34">
        <f>D601*$B$5/12</f>
        <v>8968.629217956006</v>
      </c>
      <c r="D602" s="34">
        <f t="shared" si="18"/>
        <v>726458.9666544365</v>
      </c>
      <c r="F602" s="35"/>
      <c r="G602" s="3"/>
    </row>
    <row r="603" spans="1:7" ht="15" customHeight="1">
      <c r="A603" s="56">
        <f>DATE(YEAR(A599),MONTH(A599)+1,1)</f>
        <v>44378</v>
      </c>
      <c r="B603" s="3" t="str">
        <f t="shared" si="19"/>
        <v>Admin Fee</v>
      </c>
      <c r="C603" s="34">
        <f>$G$4</f>
        <v>40</v>
      </c>
      <c r="D603" s="34">
        <f t="shared" si="18"/>
        <v>726498.9666544365</v>
      </c>
      <c r="F603" s="35"/>
      <c r="G603" s="3"/>
    </row>
    <row r="604" spans="1:7" ht="15" customHeight="1">
      <c r="A604" s="56">
        <f>DATE(YEAR(A600),MONTH(A600)+1,1)</f>
        <v>44378</v>
      </c>
      <c r="B604" s="3" t="str">
        <f t="shared" si="19"/>
        <v>Insurance</v>
      </c>
      <c r="C604" s="34">
        <f>$G$3</f>
        <v>150</v>
      </c>
      <c r="D604" s="34">
        <f t="shared" si="18"/>
        <v>726648.9666544365</v>
      </c>
      <c r="F604" s="35"/>
      <c r="G604" s="3"/>
    </row>
    <row r="605" spans="1:7" ht="15" customHeight="1">
      <c r="A605" s="56">
        <f>DATE(YEAR(A601),MONTH(A601)+1,$D$4)</f>
        <v>44378</v>
      </c>
      <c r="B605" s="3" t="str">
        <f t="shared" si="19"/>
        <v>Debit Order / Payment</v>
      </c>
      <c r="C605" s="34">
        <f>-$B$6-C603-C604</f>
        <v>-13357.895825866375</v>
      </c>
      <c r="D605" s="34">
        <f t="shared" si="18"/>
        <v>713291.0708285702</v>
      </c>
      <c r="F605" s="3">
        <f>COUNTIF($B$9:B605,B605)</f>
        <v>149</v>
      </c>
      <c r="G605" s="3"/>
    </row>
    <row r="606" spans="1:7" ht="15" customHeight="1">
      <c r="A606" s="56">
        <f>DATE(YEAR(A602),MONTH(A602)+2,1-1)</f>
        <v>44408</v>
      </c>
      <c r="B606" s="3" t="str">
        <f t="shared" si="19"/>
        <v>Interest</v>
      </c>
      <c r="C606" s="34">
        <f>D605*$B$5/12</f>
        <v>8916.138385357126</v>
      </c>
      <c r="D606" s="34">
        <f t="shared" si="18"/>
        <v>722207.2092139273</v>
      </c>
      <c r="F606" s="35"/>
      <c r="G606" s="3"/>
    </row>
    <row r="607" spans="1:7" ht="15" customHeight="1">
      <c r="A607" s="56">
        <f>DATE(YEAR(A603),MONTH(A603)+1,1)</f>
        <v>44409</v>
      </c>
      <c r="B607" s="3" t="str">
        <f t="shared" si="19"/>
        <v>Admin Fee</v>
      </c>
      <c r="C607" s="34">
        <f>$G$4</f>
        <v>40</v>
      </c>
      <c r="D607" s="34">
        <f t="shared" si="18"/>
        <v>722247.2092139273</v>
      </c>
      <c r="F607" s="35"/>
      <c r="G607" s="3"/>
    </row>
    <row r="608" spans="1:7" ht="15" customHeight="1">
      <c r="A608" s="56">
        <f>DATE(YEAR(A604),MONTH(A604)+1,1)</f>
        <v>44409</v>
      </c>
      <c r="B608" s="3" t="str">
        <f t="shared" si="19"/>
        <v>Insurance</v>
      </c>
      <c r="C608" s="34">
        <f>$G$3</f>
        <v>150</v>
      </c>
      <c r="D608" s="34">
        <f t="shared" si="18"/>
        <v>722397.2092139273</v>
      </c>
      <c r="F608" s="35"/>
      <c r="G608" s="3"/>
    </row>
    <row r="609" spans="1:7" ht="15" customHeight="1">
      <c r="A609" s="56">
        <f>DATE(YEAR(A605),MONTH(A605)+1,$D$4)</f>
        <v>44409</v>
      </c>
      <c r="B609" s="3" t="str">
        <f t="shared" si="19"/>
        <v>Debit Order / Payment</v>
      </c>
      <c r="C609" s="34">
        <f>-$B$6-C607-C608</f>
        <v>-13357.895825866375</v>
      </c>
      <c r="D609" s="34">
        <f t="shared" si="18"/>
        <v>709039.3133880609</v>
      </c>
      <c r="F609" s="3">
        <f>COUNTIF($B$9:B609,B609)</f>
        <v>150</v>
      </c>
      <c r="G609" s="3"/>
    </row>
    <row r="610" spans="1:7" ht="15" customHeight="1">
      <c r="A610" s="56">
        <f>DATE(YEAR(A606),MONTH(A606)+2,1-1)</f>
        <v>44439</v>
      </c>
      <c r="B610" s="3" t="str">
        <f t="shared" si="19"/>
        <v>Interest</v>
      </c>
      <c r="C610" s="34">
        <f>D609*$B$5/12</f>
        <v>8862.99141735076</v>
      </c>
      <c r="D610" s="34">
        <f t="shared" si="18"/>
        <v>717902.3048054116</v>
      </c>
      <c r="F610" s="35"/>
      <c r="G610" s="3"/>
    </row>
    <row r="611" spans="1:7" ht="15" customHeight="1">
      <c r="A611" s="56">
        <f>DATE(YEAR(A607),MONTH(A607)+1,1)</f>
        <v>44440</v>
      </c>
      <c r="B611" s="3" t="str">
        <f t="shared" si="19"/>
        <v>Admin Fee</v>
      </c>
      <c r="C611" s="34">
        <f>$G$4</f>
        <v>40</v>
      </c>
      <c r="D611" s="34">
        <f t="shared" si="18"/>
        <v>717942.3048054116</v>
      </c>
      <c r="F611" s="35"/>
      <c r="G611" s="3"/>
    </row>
    <row r="612" spans="1:7" ht="15" customHeight="1">
      <c r="A612" s="56">
        <f>DATE(YEAR(A608),MONTH(A608)+1,1)</f>
        <v>44440</v>
      </c>
      <c r="B612" s="3" t="str">
        <f t="shared" si="19"/>
        <v>Insurance</v>
      </c>
      <c r="C612" s="34">
        <f>$G$3</f>
        <v>150</v>
      </c>
      <c r="D612" s="34">
        <f t="shared" si="18"/>
        <v>718092.3048054116</v>
      </c>
      <c r="F612" s="35"/>
      <c r="G612" s="3"/>
    </row>
    <row r="613" spans="1:7" ht="15" customHeight="1">
      <c r="A613" s="56">
        <f>DATE(YEAR(A609),MONTH(A609)+1,$D$4)</f>
        <v>44440</v>
      </c>
      <c r="B613" s="3" t="str">
        <f t="shared" si="19"/>
        <v>Debit Order / Payment</v>
      </c>
      <c r="C613" s="34">
        <f>-$B$6-C611-C612</f>
        <v>-13357.895825866375</v>
      </c>
      <c r="D613" s="34">
        <f t="shared" si="18"/>
        <v>704734.4089795452</v>
      </c>
      <c r="F613" s="3">
        <f>COUNTIF($B$9:B613,B613)</f>
        <v>151</v>
      </c>
      <c r="G613" s="3"/>
    </row>
    <row r="614" spans="1:7" ht="15" customHeight="1">
      <c r="A614" s="56">
        <f>DATE(YEAR(A610),MONTH(A610)+2,1-1)</f>
        <v>44469</v>
      </c>
      <c r="B614" s="3" t="str">
        <f t="shared" si="19"/>
        <v>Interest</v>
      </c>
      <c r="C614" s="34">
        <f>D613*$B$5/12</f>
        <v>8809.180112244316</v>
      </c>
      <c r="D614" s="34">
        <f t="shared" si="18"/>
        <v>713543.5890917896</v>
      </c>
      <c r="F614" s="35"/>
      <c r="G614" s="3"/>
    </row>
    <row r="615" spans="1:7" ht="15" customHeight="1">
      <c r="A615" s="56">
        <f>DATE(YEAR(A611),MONTH(A611)+1,1)</f>
        <v>44470</v>
      </c>
      <c r="B615" s="3" t="str">
        <f t="shared" si="19"/>
        <v>Admin Fee</v>
      </c>
      <c r="C615" s="34">
        <f>$G$4</f>
        <v>40</v>
      </c>
      <c r="D615" s="34">
        <f t="shared" si="18"/>
        <v>713583.5890917896</v>
      </c>
      <c r="F615" s="35"/>
      <c r="G615" s="3"/>
    </row>
    <row r="616" spans="1:7" ht="15" customHeight="1">
      <c r="A616" s="56">
        <f>DATE(YEAR(A612),MONTH(A612)+1,1)</f>
        <v>44470</v>
      </c>
      <c r="B616" s="3" t="str">
        <f t="shared" si="19"/>
        <v>Insurance</v>
      </c>
      <c r="C616" s="34">
        <f>$G$3</f>
        <v>150</v>
      </c>
      <c r="D616" s="34">
        <f t="shared" si="18"/>
        <v>713733.5890917896</v>
      </c>
      <c r="F616" s="35"/>
      <c r="G616" s="3"/>
    </row>
    <row r="617" spans="1:7" ht="15" customHeight="1">
      <c r="A617" s="56">
        <f>DATE(YEAR(A613),MONTH(A613)+1,$D$4)</f>
        <v>44470</v>
      </c>
      <c r="B617" s="3" t="str">
        <f t="shared" si="19"/>
        <v>Debit Order / Payment</v>
      </c>
      <c r="C617" s="34">
        <f>-$B$6-C615-C616</f>
        <v>-13357.895825866375</v>
      </c>
      <c r="D617" s="34">
        <f t="shared" si="18"/>
        <v>700375.6932659232</v>
      </c>
      <c r="F617" s="3">
        <f>COUNTIF($B$9:B617,B617)</f>
        <v>152</v>
      </c>
      <c r="G617" s="3"/>
    </row>
    <row r="618" spans="1:7" ht="15" customHeight="1">
      <c r="A618" s="56">
        <f>DATE(YEAR(A614),MONTH(A614)+2,1-1)</f>
        <v>44500</v>
      </c>
      <c r="B618" s="3" t="str">
        <f t="shared" si="19"/>
        <v>Interest</v>
      </c>
      <c r="C618" s="34">
        <f>D617*$B$5/12</f>
        <v>8754.69616582404</v>
      </c>
      <c r="D618" s="34">
        <f t="shared" si="18"/>
        <v>709130.3894317473</v>
      </c>
      <c r="F618" s="35"/>
      <c r="G618" s="3"/>
    </row>
    <row r="619" spans="1:7" ht="15" customHeight="1">
      <c r="A619" s="56">
        <f>DATE(YEAR(A615),MONTH(A615)+1,1)</f>
        <v>44501</v>
      </c>
      <c r="B619" s="3" t="str">
        <f t="shared" si="19"/>
        <v>Admin Fee</v>
      </c>
      <c r="C619" s="34">
        <f>$G$4</f>
        <v>40</v>
      </c>
      <c r="D619" s="34">
        <f t="shared" si="18"/>
        <v>709170.3894317473</v>
      </c>
      <c r="F619" s="35"/>
      <c r="G619" s="3"/>
    </row>
    <row r="620" spans="1:7" ht="15" customHeight="1">
      <c r="A620" s="56">
        <f>DATE(YEAR(A616),MONTH(A616)+1,1)</f>
        <v>44501</v>
      </c>
      <c r="B620" s="3" t="str">
        <f t="shared" si="19"/>
        <v>Insurance</v>
      </c>
      <c r="C620" s="34">
        <f>$G$3</f>
        <v>150</v>
      </c>
      <c r="D620" s="34">
        <f t="shared" si="18"/>
        <v>709320.3894317473</v>
      </c>
      <c r="F620" s="35"/>
      <c r="G620" s="3"/>
    </row>
    <row r="621" spans="1:7" ht="15" customHeight="1">
      <c r="A621" s="56">
        <f>DATE(YEAR(A617),MONTH(A617)+1,$D$4)</f>
        <v>44501</v>
      </c>
      <c r="B621" s="3" t="str">
        <f t="shared" si="19"/>
        <v>Debit Order / Payment</v>
      </c>
      <c r="C621" s="34">
        <f>-$B$6-C619-C620</f>
        <v>-13357.895825866375</v>
      </c>
      <c r="D621" s="34">
        <f t="shared" si="18"/>
        <v>695962.4936058809</v>
      </c>
      <c r="F621" s="3">
        <f>COUNTIF($B$9:B621,B621)</f>
        <v>153</v>
      </c>
      <c r="G621" s="3"/>
    </row>
    <row r="622" spans="1:7" ht="15" customHeight="1">
      <c r="A622" s="56">
        <f>DATE(YEAR(A618),MONTH(A618)+2,1-1)</f>
        <v>44530</v>
      </c>
      <c r="B622" s="3" t="str">
        <f t="shared" si="19"/>
        <v>Interest</v>
      </c>
      <c r="C622" s="34">
        <f>D621*$B$5/12</f>
        <v>8699.531170073511</v>
      </c>
      <c r="D622" s="34">
        <f t="shared" si="18"/>
        <v>704662.0247759544</v>
      </c>
      <c r="F622" s="35"/>
      <c r="G622" s="3"/>
    </row>
    <row r="623" spans="1:7" ht="15" customHeight="1">
      <c r="A623" s="56">
        <f>DATE(YEAR(A619),MONTH(A619)+1,1)</f>
        <v>44531</v>
      </c>
      <c r="B623" s="3" t="str">
        <f t="shared" si="19"/>
        <v>Admin Fee</v>
      </c>
      <c r="C623" s="34">
        <f>$G$4</f>
        <v>40</v>
      </c>
      <c r="D623" s="34">
        <f t="shared" si="18"/>
        <v>704702.0247759544</v>
      </c>
      <c r="F623" s="35"/>
      <c r="G623" s="3"/>
    </row>
    <row r="624" spans="1:7" ht="15" customHeight="1">
      <c r="A624" s="56">
        <f>DATE(YEAR(A620),MONTH(A620)+1,1)</f>
        <v>44531</v>
      </c>
      <c r="B624" s="3" t="str">
        <f t="shared" si="19"/>
        <v>Insurance</v>
      </c>
      <c r="C624" s="34">
        <f>$G$3</f>
        <v>150</v>
      </c>
      <c r="D624" s="34">
        <f t="shared" si="18"/>
        <v>704852.0247759544</v>
      </c>
      <c r="F624" s="35"/>
      <c r="G624" s="3"/>
    </row>
    <row r="625" spans="1:7" ht="15" customHeight="1">
      <c r="A625" s="56">
        <f>DATE(YEAR(A621),MONTH(A621)+1,$D$4)</f>
        <v>44531</v>
      </c>
      <c r="B625" s="3" t="str">
        <f t="shared" si="19"/>
        <v>Debit Order / Payment</v>
      </c>
      <c r="C625" s="34">
        <f>-$B$6-C623-C624</f>
        <v>-13357.895825866375</v>
      </c>
      <c r="D625" s="34">
        <f t="shared" si="18"/>
        <v>691494.128950088</v>
      </c>
      <c r="F625" s="3">
        <f>COUNTIF($B$9:B625,B625)</f>
        <v>154</v>
      </c>
      <c r="G625" s="3"/>
    </row>
    <row r="626" spans="1:7" ht="15" customHeight="1">
      <c r="A626" s="56">
        <f>DATE(YEAR(A622),MONTH(A622)+2,1-1)</f>
        <v>44561</v>
      </c>
      <c r="B626" s="3" t="str">
        <f t="shared" si="19"/>
        <v>Interest</v>
      </c>
      <c r="C626" s="34">
        <f>D625*$B$5/12</f>
        <v>8643.6766118761</v>
      </c>
      <c r="D626" s="34">
        <f t="shared" si="18"/>
        <v>700137.8055619642</v>
      </c>
      <c r="F626" s="35"/>
      <c r="G626" s="3"/>
    </row>
    <row r="627" spans="1:7" ht="15" customHeight="1">
      <c r="A627" s="56">
        <f>DATE(YEAR(A623),MONTH(A623)+1,1)</f>
        <v>44562</v>
      </c>
      <c r="B627" s="3" t="str">
        <f t="shared" si="19"/>
        <v>Admin Fee</v>
      </c>
      <c r="C627" s="34">
        <f>$G$4</f>
        <v>40</v>
      </c>
      <c r="D627" s="34">
        <f t="shared" si="18"/>
        <v>700177.8055619642</v>
      </c>
      <c r="F627" s="35"/>
      <c r="G627" s="3"/>
    </row>
    <row r="628" spans="1:7" ht="15" customHeight="1">
      <c r="A628" s="56">
        <f>DATE(YEAR(A624),MONTH(A624)+1,1)</f>
        <v>44562</v>
      </c>
      <c r="B628" s="3" t="str">
        <f t="shared" si="19"/>
        <v>Insurance</v>
      </c>
      <c r="C628" s="34">
        <f>$G$3</f>
        <v>150</v>
      </c>
      <c r="D628" s="34">
        <f t="shared" si="18"/>
        <v>700327.8055619642</v>
      </c>
      <c r="F628" s="35"/>
      <c r="G628" s="3"/>
    </row>
    <row r="629" spans="1:7" ht="15" customHeight="1">
      <c r="A629" s="56">
        <f>DATE(YEAR(A625),MONTH(A625)+1,$D$4)</f>
        <v>44562</v>
      </c>
      <c r="B629" s="3" t="str">
        <f t="shared" si="19"/>
        <v>Debit Order / Payment</v>
      </c>
      <c r="C629" s="34">
        <f>-$B$6-C627-C628</f>
        <v>-13357.895825866375</v>
      </c>
      <c r="D629" s="34">
        <f t="shared" si="18"/>
        <v>686969.9097360978</v>
      </c>
      <c r="F629" s="3">
        <f>COUNTIF($B$9:B629,B629)</f>
        <v>155</v>
      </c>
      <c r="G629" s="3"/>
    </row>
    <row r="630" spans="1:7" ht="15" customHeight="1">
      <c r="A630" s="56">
        <f>DATE(YEAR(A626),MONTH(A626)+2,1-1)</f>
        <v>44592</v>
      </c>
      <c r="B630" s="3" t="str">
        <f t="shared" si="19"/>
        <v>Interest</v>
      </c>
      <c r="C630" s="34">
        <f>D629*$B$5/12</f>
        <v>8587.123871701222</v>
      </c>
      <c r="D630" s="34">
        <f t="shared" si="18"/>
        <v>695557.033607799</v>
      </c>
      <c r="F630" s="35"/>
      <c r="G630" s="3"/>
    </row>
    <row r="631" spans="1:7" ht="15" customHeight="1">
      <c r="A631" s="56">
        <f>DATE(YEAR(A627),MONTH(A627)+1,1)</f>
        <v>44593</v>
      </c>
      <c r="B631" s="3" t="str">
        <f t="shared" si="19"/>
        <v>Admin Fee</v>
      </c>
      <c r="C631" s="34">
        <f>$G$4</f>
        <v>40</v>
      </c>
      <c r="D631" s="34">
        <f t="shared" si="18"/>
        <v>695597.033607799</v>
      </c>
      <c r="F631" s="35"/>
      <c r="G631" s="3"/>
    </row>
    <row r="632" spans="1:7" ht="15" customHeight="1">
      <c r="A632" s="56">
        <f>DATE(YEAR(A628),MONTH(A628)+1,1)</f>
        <v>44593</v>
      </c>
      <c r="B632" s="3" t="str">
        <f t="shared" si="19"/>
        <v>Insurance</v>
      </c>
      <c r="C632" s="34">
        <f>$G$3</f>
        <v>150</v>
      </c>
      <c r="D632" s="34">
        <f t="shared" si="18"/>
        <v>695747.033607799</v>
      </c>
      <c r="F632" s="35"/>
      <c r="G632" s="3"/>
    </row>
    <row r="633" spans="1:7" ht="15" customHeight="1">
      <c r="A633" s="56">
        <f>DATE(YEAR(A629),MONTH(A629)+1,$D$4)</f>
        <v>44593</v>
      </c>
      <c r="B633" s="3" t="str">
        <f t="shared" si="19"/>
        <v>Debit Order / Payment</v>
      </c>
      <c r="C633" s="34">
        <f>-$B$6-C631-C632</f>
        <v>-13357.895825866375</v>
      </c>
      <c r="D633" s="34">
        <f t="shared" si="18"/>
        <v>682389.1377819326</v>
      </c>
      <c r="F633" s="3">
        <f>COUNTIF($B$9:B633,B633)</f>
        <v>156</v>
      </c>
      <c r="G633" s="3"/>
    </row>
    <row r="634" spans="1:7" ht="15" customHeight="1">
      <c r="A634" s="56">
        <f>DATE(YEAR(A630),MONTH(A630)+2,1-1)</f>
        <v>44620</v>
      </c>
      <c r="B634" s="3" t="str">
        <f t="shared" si="19"/>
        <v>Interest</v>
      </c>
      <c r="C634" s="34">
        <f>D633*$B$5/12</f>
        <v>8529.864222274156</v>
      </c>
      <c r="D634" s="34">
        <f t="shared" si="18"/>
        <v>690919.0020042068</v>
      </c>
      <c r="F634" s="35"/>
      <c r="G634" s="3"/>
    </row>
    <row r="635" spans="1:7" ht="15" customHeight="1">
      <c r="A635" s="56">
        <f>DATE(YEAR(A631),MONTH(A631)+1,1)</f>
        <v>44621</v>
      </c>
      <c r="B635" s="3" t="str">
        <f t="shared" si="19"/>
        <v>Admin Fee</v>
      </c>
      <c r="C635" s="34">
        <f>$G$4</f>
        <v>40</v>
      </c>
      <c r="D635" s="34">
        <f t="shared" si="18"/>
        <v>690959.0020042068</v>
      </c>
      <c r="F635" s="35"/>
      <c r="G635" s="3"/>
    </row>
    <row r="636" spans="1:7" ht="15" customHeight="1">
      <c r="A636" s="56">
        <f>DATE(YEAR(A632),MONTH(A632)+1,1)</f>
        <v>44621</v>
      </c>
      <c r="B636" s="3" t="str">
        <f t="shared" si="19"/>
        <v>Insurance</v>
      </c>
      <c r="C636" s="34">
        <f>$G$3</f>
        <v>150</v>
      </c>
      <c r="D636" s="34">
        <f t="shared" si="18"/>
        <v>691109.0020042068</v>
      </c>
      <c r="F636" s="35"/>
      <c r="G636" s="3"/>
    </row>
    <row r="637" spans="1:7" ht="15" customHeight="1">
      <c r="A637" s="56">
        <f>DATE(YEAR(A633),MONTH(A633)+1,$D$4)</f>
        <v>44621</v>
      </c>
      <c r="B637" s="3" t="str">
        <f t="shared" si="19"/>
        <v>Debit Order / Payment</v>
      </c>
      <c r="C637" s="34">
        <f>-$B$6-C635-C636</f>
        <v>-13357.895825866375</v>
      </c>
      <c r="D637" s="34">
        <f t="shared" si="18"/>
        <v>677751.1061783404</v>
      </c>
      <c r="F637" s="3">
        <f>COUNTIF($B$9:B637,B637)</f>
        <v>157</v>
      </c>
      <c r="G637" s="3"/>
    </row>
    <row r="638" spans="1:7" ht="15" customHeight="1">
      <c r="A638" s="56">
        <f>DATE(YEAR(A634),MONTH(A634)+2,1-1)</f>
        <v>44651</v>
      </c>
      <c r="B638" s="3" t="str">
        <f t="shared" si="19"/>
        <v>Interest</v>
      </c>
      <c r="C638" s="34">
        <f>D637*$B$5/12</f>
        <v>8471.888827229255</v>
      </c>
      <c r="D638" s="34">
        <f t="shared" si="18"/>
        <v>686222.9950055697</v>
      </c>
      <c r="F638" s="35"/>
      <c r="G638" s="3"/>
    </row>
    <row r="639" spans="1:7" ht="15" customHeight="1">
      <c r="A639" s="56">
        <f>DATE(YEAR(A635),MONTH(A635)+1,1)</f>
        <v>44652</v>
      </c>
      <c r="B639" s="3" t="str">
        <f t="shared" si="19"/>
        <v>Admin Fee</v>
      </c>
      <c r="C639" s="34">
        <f>$G$4</f>
        <v>40</v>
      </c>
      <c r="D639" s="34">
        <f t="shared" si="18"/>
        <v>686262.9950055697</v>
      </c>
      <c r="F639" s="35"/>
      <c r="G639" s="3"/>
    </row>
    <row r="640" spans="1:7" ht="15" customHeight="1">
      <c r="A640" s="56">
        <f>DATE(YEAR(A636),MONTH(A636)+1,1)</f>
        <v>44652</v>
      </c>
      <c r="B640" s="3" t="str">
        <f t="shared" si="19"/>
        <v>Insurance</v>
      </c>
      <c r="C640" s="34">
        <f>$G$3</f>
        <v>150</v>
      </c>
      <c r="D640" s="34">
        <f t="shared" si="18"/>
        <v>686412.9950055697</v>
      </c>
      <c r="F640" s="35"/>
      <c r="G640" s="3"/>
    </row>
    <row r="641" spans="1:7" ht="15" customHeight="1">
      <c r="A641" s="56">
        <f>DATE(YEAR(A637),MONTH(A637)+1,$D$4)</f>
        <v>44652</v>
      </c>
      <c r="B641" s="3" t="str">
        <f t="shared" si="19"/>
        <v>Debit Order / Payment</v>
      </c>
      <c r="C641" s="34">
        <f>-$B$6-C639-C640</f>
        <v>-13357.895825866375</v>
      </c>
      <c r="D641" s="34">
        <f t="shared" si="18"/>
        <v>673055.0991797033</v>
      </c>
      <c r="F641" s="3">
        <f>COUNTIF($B$9:B641,B641)</f>
        <v>158</v>
      </c>
      <c r="G641" s="3"/>
    </row>
    <row r="642" spans="1:7" ht="15" customHeight="1">
      <c r="A642" s="56">
        <f>DATE(YEAR(A638),MONTH(A638)+2,1-1)</f>
        <v>44681</v>
      </c>
      <c r="B642" s="3" t="str">
        <f t="shared" si="19"/>
        <v>Interest</v>
      </c>
      <c r="C642" s="34">
        <f>D641*$B$5/12</f>
        <v>8413.18873974629</v>
      </c>
      <c r="D642" s="34">
        <f t="shared" si="18"/>
        <v>681468.2879194496</v>
      </c>
      <c r="F642" s="35"/>
      <c r="G642" s="3"/>
    </row>
    <row r="643" spans="1:7" ht="15" customHeight="1">
      <c r="A643" s="56">
        <f>DATE(YEAR(A639),MONTH(A639)+1,1)</f>
        <v>44682</v>
      </c>
      <c r="B643" s="3" t="str">
        <f t="shared" si="19"/>
        <v>Admin Fee</v>
      </c>
      <c r="C643" s="34">
        <f>$G$4</f>
        <v>40</v>
      </c>
      <c r="D643" s="34">
        <f t="shared" si="18"/>
        <v>681508.2879194496</v>
      </c>
      <c r="F643" s="35"/>
      <c r="G643" s="3"/>
    </row>
    <row r="644" spans="1:7" ht="15" customHeight="1">
      <c r="A644" s="56">
        <f>DATE(YEAR(A640),MONTH(A640)+1,1)</f>
        <v>44682</v>
      </c>
      <c r="B644" s="3" t="str">
        <f t="shared" si="19"/>
        <v>Insurance</v>
      </c>
      <c r="C644" s="34">
        <f>$G$3</f>
        <v>150</v>
      </c>
      <c r="D644" s="34">
        <f t="shared" si="18"/>
        <v>681658.2879194496</v>
      </c>
      <c r="F644" s="35"/>
      <c r="G644" s="3"/>
    </row>
    <row r="645" spans="1:7" ht="15" customHeight="1">
      <c r="A645" s="56">
        <f>DATE(YEAR(A641),MONTH(A641)+1,$D$4)</f>
        <v>44682</v>
      </c>
      <c r="B645" s="3" t="str">
        <f t="shared" si="19"/>
        <v>Debit Order / Payment</v>
      </c>
      <c r="C645" s="34">
        <f>-$B$6-C643-C644</f>
        <v>-13357.895825866375</v>
      </c>
      <c r="D645" s="34">
        <f t="shared" si="18"/>
        <v>668300.3920935832</v>
      </c>
      <c r="F645" s="3">
        <f>COUNTIF($B$9:B645,B645)</f>
        <v>159</v>
      </c>
      <c r="G645" s="3"/>
    </row>
    <row r="646" spans="1:7" ht="15" customHeight="1">
      <c r="A646" s="56">
        <f>DATE(YEAR(A642),MONTH(A642)+2,1-1)</f>
        <v>44712</v>
      </c>
      <c r="B646" s="3" t="str">
        <f t="shared" si="19"/>
        <v>Interest</v>
      </c>
      <c r="C646" s="34">
        <f>D645*$B$5/12</f>
        <v>8353.75490116979</v>
      </c>
      <c r="D646" s="34">
        <f t="shared" si="18"/>
        <v>676654.146994753</v>
      </c>
      <c r="F646" s="35"/>
      <c r="G646" s="3"/>
    </row>
    <row r="647" spans="1:7" ht="15" customHeight="1">
      <c r="A647" s="56">
        <f>DATE(YEAR(A643),MONTH(A643)+1,1)</f>
        <v>44713</v>
      </c>
      <c r="B647" s="3" t="str">
        <f t="shared" si="19"/>
        <v>Admin Fee</v>
      </c>
      <c r="C647" s="34">
        <f>$G$4</f>
        <v>40</v>
      </c>
      <c r="D647" s="34">
        <f t="shared" si="18"/>
        <v>676694.146994753</v>
      </c>
      <c r="F647" s="35"/>
      <c r="G647" s="3"/>
    </row>
    <row r="648" spans="1:7" ht="15" customHeight="1">
      <c r="A648" s="56">
        <f>DATE(YEAR(A644),MONTH(A644)+1,1)</f>
        <v>44713</v>
      </c>
      <c r="B648" s="3" t="str">
        <f t="shared" si="19"/>
        <v>Insurance</v>
      </c>
      <c r="C648" s="34">
        <f>$G$3</f>
        <v>150</v>
      </c>
      <c r="D648" s="34">
        <f t="shared" si="18"/>
        <v>676844.146994753</v>
      </c>
      <c r="F648" s="35"/>
      <c r="G648" s="3"/>
    </row>
    <row r="649" spans="1:7" ht="15" customHeight="1">
      <c r="A649" s="56">
        <f>DATE(YEAR(A645),MONTH(A645)+1,$D$4)</f>
        <v>44713</v>
      </c>
      <c r="B649" s="3" t="str">
        <f t="shared" si="19"/>
        <v>Debit Order / Payment</v>
      </c>
      <c r="C649" s="34">
        <f>-$B$6-C647-C648</f>
        <v>-13357.895825866375</v>
      </c>
      <c r="D649" s="34">
        <f t="shared" si="18"/>
        <v>663486.2511688867</v>
      </c>
      <c r="F649" s="3">
        <f>COUNTIF($B$9:B649,B649)</f>
        <v>160</v>
      </c>
      <c r="G649" s="3"/>
    </row>
    <row r="650" spans="1:7" ht="15" customHeight="1">
      <c r="A650" s="56">
        <f>DATE(YEAR(A646),MONTH(A646)+2,1-1)</f>
        <v>44742</v>
      </c>
      <c r="B650" s="3" t="str">
        <f t="shared" si="19"/>
        <v>Interest</v>
      </c>
      <c r="C650" s="34">
        <f>D649*$B$5/12</f>
        <v>8293.578139611083</v>
      </c>
      <c r="D650" s="34">
        <f aca="true" t="shared" si="20" ref="D650:D713">D649+C650</f>
        <v>671779.8293084977</v>
      </c>
      <c r="F650" s="35"/>
      <c r="G650" s="3"/>
    </row>
    <row r="651" spans="1:7" ht="15" customHeight="1">
      <c r="A651" s="56">
        <f>DATE(YEAR(A647),MONTH(A647)+1,1)</f>
        <v>44743</v>
      </c>
      <c r="B651" s="3" t="str">
        <f t="shared" si="19"/>
        <v>Admin Fee</v>
      </c>
      <c r="C651" s="34">
        <f>$G$4</f>
        <v>40</v>
      </c>
      <c r="D651" s="34">
        <f t="shared" si="20"/>
        <v>671819.8293084977</v>
      </c>
      <c r="F651" s="35"/>
      <c r="G651" s="3"/>
    </row>
    <row r="652" spans="1:7" ht="15" customHeight="1">
      <c r="A652" s="56">
        <f>DATE(YEAR(A648),MONTH(A648)+1,1)</f>
        <v>44743</v>
      </c>
      <c r="B652" s="3" t="str">
        <f t="shared" si="19"/>
        <v>Insurance</v>
      </c>
      <c r="C652" s="34">
        <f>$G$3</f>
        <v>150</v>
      </c>
      <c r="D652" s="34">
        <f t="shared" si="20"/>
        <v>671969.8293084977</v>
      </c>
      <c r="F652" s="35"/>
      <c r="G652" s="3"/>
    </row>
    <row r="653" spans="1:7" ht="15" customHeight="1">
      <c r="A653" s="56">
        <f>DATE(YEAR(A649),MONTH(A649)+1,$D$4)</f>
        <v>44743</v>
      </c>
      <c r="B653" s="3" t="str">
        <f t="shared" si="19"/>
        <v>Debit Order / Payment</v>
      </c>
      <c r="C653" s="34">
        <f>-$B$6-C651-C652</f>
        <v>-13357.895825866375</v>
      </c>
      <c r="D653" s="34">
        <f t="shared" si="20"/>
        <v>658611.9334826313</v>
      </c>
      <c r="F653" s="3">
        <f>COUNTIF($B$9:B653,B653)</f>
        <v>161</v>
      </c>
      <c r="G653" s="3"/>
    </row>
    <row r="654" spans="1:7" ht="15" customHeight="1">
      <c r="A654" s="56">
        <f>DATE(YEAR(A650),MONTH(A650)+2,1-1)</f>
        <v>44773</v>
      </c>
      <c r="B654" s="3" t="str">
        <f t="shared" si="19"/>
        <v>Interest</v>
      </c>
      <c r="C654" s="34">
        <f>D653*$B$5/12</f>
        <v>8232.649168532891</v>
      </c>
      <c r="D654" s="34">
        <f t="shared" si="20"/>
        <v>666844.5826511643</v>
      </c>
      <c r="F654" s="35"/>
      <c r="G654" s="3"/>
    </row>
    <row r="655" spans="1:7" ht="15" customHeight="1">
      <c r="A655" s="56">
        <f>DATE(YEAR(A651),MONTH(A651)+1,1)</f>
        <v>44774</v>
      </c>
      <c r="B655" s="3" t="str">
        <f t="shared" si="19"/>
        <v>Admin Fee</v>
      </c>
      <c r="C655" s="34">
        <f>$G$4</f>
        <v>40</v>
      </c>
      <c r="D655" s="34">
        <f t="shared" si="20"/>
        <v>666884.5826511643</v>
      </c>
      <c r="F655" s="35"/>
      <c r="G655" s="3"/>
    </row>
    <row r="656" spans="1:7" ht="15" customHeight="1">
      <c r="A656" s="56">
        <f>DATE(YEAR(A652),MONTH(A652)+1,1)</f>
        <v>44774</v>
      </c>
      <c r="B656" s="3" t="str">
        <f t="shared" si="19"/>
        <v>Insurance</v>
      </c>
      <c r="C656" s="34">
        <f>$G$3</f>
        <v>150</v>
      </c>
      <c r="D656" s="34">
        <f t="shared" si="20"/>
        <v>667034.5826511643</v>
      </c>
      <c r="F656" s="35"/>
      <c r="G656" s="3"/>
    </row>
    <row r="657" spans="1:7" ht="15" customHeight="1">
      <c r="A657" s="56">
        <f>DATE(YEAR(A653),MONTH(A653)+1,$D$4)</f>
        <v>44774</v>
      </c>
      <c r="B657" s="3" t="str">
        <f t="shared" si="19"/>
        <v>Debit Order / Payment</v>
      </c>
      <c r="C657" s="34">
        <f>-$B$6-C655-C656</f>
        <v>-13357.895825866375</v>
      </c>
      <c r="D657" s="34">
        <f t="shared" si="20"/>
        <v>653676.6868252979</v>
      </c>
      <c r="F657" s="3">
        <f>COUNTIF($B$9:B657,B657)</f>
        <v>162</v>
      </c>
      <c r="G657" s="3"/>
    </row>
    <row r="658" spans="1:7" ht="15" customHeight="1">
      <c r="A658" s="56">
        <f>DATE(YEAR(A654),MONTH(A654)+2,1-1)</f>
        <v>44804</v>
      </c>
      <c r="B658" s="3" t="str">
        <f aca="true" t="shared" si="21" ref="B658:B721">B654</f>
        <v>Interest</v>
      </c>
      <c r="C658" s="34">
        <f>D657*$B$5/12</f>
        <v>8170.958585316223</v>
      </c>
      <c r="D658" s="34">
        <f t="shared" si="20"/>
        <v>661847.6454106141</v>
      </c>
      <c r="F658" s="35"/>
      <c r="G658" s="3"/>
    </row>
    <row r="659" spans="1:7" ht="15" customHeight="1">
      <c r="A659" s="56">
        <f>DATE(YEAR(A655),MONTH(A655)+1,1)</f>
        <v>44805</v>
      </c>
      <c r="B659" s="3" t="str">
        <f t="shared" si="21"/>
        <v>Admin Fee</v>
      </c>
      <c r="C659" s="34">
        <f>$G$4</f>
        <v>40</v>
      </c>
      <c r="D659" s="34">
        <f t="shared" si="20"/>
        <v>661887.6454106141</v>
      </c>
      <c r="F659" s="35"/>
      <c r="G659" s="3"/>
    </row>
    <row r="660" spans="1:7" ht="15" customHeight="1">
      <c r="A660" s="56">
        <f>DATE(YEAR(A656),MONTH(A656)+1,1)</f>
        <v>44805</v>
      </c>
      <c r="B660" s="3" t="str">
        <f t="shared" si="21"/>
        <v>Insurance</v>
      </c>
      <c r="C660" s="34">
        <f>$G$3</f>
        <v>150</v>
      </c>
      <c r="D660" s="34">
        <f t="shared" si="20"/>
        <v>662037.6454106141</v>
      </c>
      <c r="F660" s="35"/>
      <c r="G660" s="3"/>
    </row>
    <row r="661" spans="1:7" ht="15" customHeight="1">
      <c r="A661" s="56">
        <f>DATE(YEAR(A657),MONTH(A657)+1,$D$4)</f>
        <v>44805</v>
      </c>
      <c r="B661" s="3" t="str">
        <f t="shared" si="21"/>
        <v>Debit Order / Payment</v>
      </c>
      <c r="C661" s="34">
        <f>-$B$6-C659-C660</f>
        <v>-13357.895825866375</v>
      </c>
      <c r="D661" s="34">
        <f t="shared" si="20"/>
        <v>648679.7495847477</v>
      </c>
      <c r="F661" s="3">
        <f>COUNTIF($B$9:B661,B661)</f>
        <v>163</v>
      </c>
      <c r="G661" s="3"/>
    </row>
    <row r="662" spans="1:7" ht="15" customHeight="1">
      <c r="A662" s="56">
        <f>DATE(YEAR(A658),MONTH(A658)+2,1-1)</f>
        <v>44834</v>
      </c>
      <c r="B662" s="3" t="str">
        <f t="shared" si="21"/>
        <v>Interest</v>
      </c>
      <c r="C662" s="34">
        <f>D661*$B$5/12</f>
        <v>8108.496869809346</v>
      </c>
      <c r="D662" s="34">
        <f t="shared" si="20"/>
        <v>656788.246454557</v>
      </c>
      <c r="F662" s="35"/>
      <c r="G662" s="3"/>
    </row>
    <row r="663" spans="1:7" ht="15" customHeight="1">
      <c r="A663" s="56">
        <f>DATE(YEAR(A659),MONTH(A659)+1,1)</f>
        <v>44835</v>
      </c>
      <c r="B663" s="3" t="str">
        <f t="shared" si="21"/>
        <v>Admin Fee</v>
      </c>
      <c r="C663" s="34">
        <f>$G$4</f>
        <v>40</v>
      </c>
      <c r="D663" s="34">
        <f t="shared" si="20"/>
        <v>656828.246454557</v>
      </c>
      <c r="F663" s="35"/>
      <c r="G663" s="3"/>
    </row>
    <row r="664" spans="1:7" ht="15" customHeight="1">
      <c r="A664" s="56">
        <f>DATE(YEAR(A660),MONTH(A660)+1,1)</f>
        <v>44835</v>
      </c>
      <c r="B664" s="3" t="str">
        <f t="shared" si="21"/>
        <v>Insurance</v>
      </c>
      <c r="C664" s="34">
        <f>$G$3</f>
        <v>150</v>
      </c>
      <c r="D664" s="34">
        <f t="shared" si="20"/>
        <v>656978.246454557</v>
      </c>
      <c r="F664" s="35"/>
      <c r="G664" s="3"/>
    </row>
    <row r="665" spans="1:7" ht="15" customHeight="1">
      <c r="A665" s="56">
        <f>DATE(YEAR(A661),MONTH(A661)+1,$D$4)</f>
        <v>44835</v>
      </c>
      <c r="B665" s="3" t="str">
        <f t="shared" si="21"/>
        <v>Debit Order / Payment</v>
      </c>
      <c r="C665" s="34">
        <f>-$B$6-C663-C664</f>
        <v>-13357.895825866375</v>
      </c>
      <c r="D665" s="34">
        <f t="shared" si="20"/>
        <v>643620.3506286907</v>
      </c>
      <c r="F665" s="3">
        <f>COUNTIF($B$9:B665,B665)</f>
        <v>164</v>
      </c>
      <c r="G665" s="3"/>
    </row>
    <row r="666" spans="1:7" ht="15" customHeight="1">
      <c r="A666" s="56">
        <f>DATE(YEAR(A662),MONTH(A662)+2,1-1)</f>
        <v>44865</v>
      </c>
      <c r="B666" s="3" t="str">
        <f t="shared" si="21"/>
        <v>Interest</v>
      </c>
      <c r="C666" s="34">
        <f>D665*$B$5/12</f>
        <v>8045.254382858634</v>
      </c>
      <c r="D666" s="34">
        <f t="shared" si="20"/>
        <v>651665.6050115493</v>
      </c>
      <c r="F666" s="35"/>
      <c r="G666" s="3"/>
    </row>
    <row r="667" spans="1:7" ht="15" customHeight="1">
      <c r="A667" s="56">
        <f>DATE(YEAR(A663),MONTH(A663)+1,1)</f>
        <v>44866</v>
      </c>
      <c r="B667" s="3" t="str">
        <f t="shared" si="21"/>
        <v>Admin Fee</v>
      </c>
      <c r="C667" s="34">
        <f>$G$4</f>
        <v>40</v>
      </c>
      <c r="D667" s="34">
        <f t="shared" si="20"/>
        <v>651705.6050115493</v>
      </c>
      <c r="F667" s="35"/>
      <c r="G667" s="3"/>
    </row>
    <row r="668" spans="1:7" ht="15" customHeight="1">
      <c r="A668" s="56">
        <f>DATE(YEAR(A664),MONTH(A664)+1,1)</f>
        <v>44866</v>
      </c>
      <c r="B668" s="3" t="str">
        <f t="shared" si="21"/>
        <v>Insurance</v>
      </c>
      <c r="C668" s="34">
        <f>$G$3</f>
        <v>150</v>
      </c>
      <c r="D668" s="34">
        <f t="shared" si="20"/>
        <v>651855.6050115493</v>
      </c>
      <c r="F668" s="35"/>
      <c r="G668" s="3"/>
    </row>
    <row r="669" spans="1:7" ht="15" customHeight="1">
      <c r="A669" s="56">
        <f>DATE(YEAR(A665),MONTH(A665)+1,$D$4)</f>
        <v>44866</v>
      </c>
      <c r="B669" s="3" t="str">
        <f t="shared" si="21"/>
        <v>Debit Order / Payment</v>
      </c>
      <c r="C669" s="34">
        <f>-$B$6-C667-C668</f>
        <v>-13357.895825866375</v>
      </c>
      <c r="D669" s="34">
        <f t="shared" si="20"/>
        <v>638497.7091856829</v>
      </c>
      <c r="F669" s="3">
        <f>COUNTIF($B$9:B669,B669)</f>
        <v>165</v>
      </c>
      <c r="G669" s="3"/>
    </row>
    <row r="670" spans="1:7" ht="15" customHeight="1">
      <c r="A670" s="56">
        <f>DATE(YEAR(A666),MONTH(A666)+2,1-1)</f>
        <v>44895</v>
      </c>
      <c r="B670" s="3" t="str">
        <f t="shared" si="21"/>
        <v>Interest</v>
      </c>
      <c r="C670" s="34">
        <f>D669*$B$5/12</f>
        <v>7981.221364821037</v>
      </c>
      <c r="D670" s="34">
        <f t="shared" si="20"/>
        <v>646478.930550504</v>
      </c>
      <c r="F670" s="35"/>
      <c r="G670" s="3"/>
    </row>
    <row r="671" spans="1:7" ht="15" customHeight="1">
      <c r="A671" s="56">
        <f>DATE(YEAR(A667),MONTH(A667)+1,1)</f>
        <v>44896</v>
      </c>
      <c r="B671" s="3" t="str">
        <f t="shared" si="21"/>
        <v>Admin Fee</v>
      </c>
      <c r="C671" s="34">
        <f>$G$4</f>
        <v>40</v>
      </c>
      <c r="D671" s="34">
        <f t="shared" si="20"/>
        <v>646518.930550504</v>
      </c>
      <c r="F671" s="35"/>
      <c r="G671" s="3"/>
    </row>
    <row r="672" spans="1:7" ht="15" customHeight="1">
      <c r="A672" s="56">
        <f>DATE(YEAR(A668),MONTH(A668)+1,1)</f>
        <v>44896</v>
      </c>
      <c r="B672" s="3" t="str">
        <f t="shared" si="21"/>
        <v>Insurance</v>
      </c>
      <c r="C672" s="34">
        <f>$G$3</f>
        <v>150</v>
      </c>
      <c r="D672" s="34">
        <f t="shared" si="20"/>
        <v>646668.930550504</v>
      </c>
      <c r="F672" s="35"/>
      <c r="G672" s="3"/>
    </row>
    <row r="673" spans="1:7" ht="15" customHeight="1">
      <c r="A673" s="56">
        <f>DATE(YEAR(A669),MONTH(A669)+1,$D$4)</f>
        <v>44896</v>
      </c>
      <c r="B673" s="3" t="str">
        <f t="shared" si="21"/>
        <v>Debit Order / Payment</v>
      </c>
      <c r="C673" s="34">
        <f>-$B$6-C671-C672</f>
        <v>-13357.895825866375</v>
      </c>
      <c r="D673" s="34">
        <f t="shared" si="20"/>
        <v>633311.0347246376</v>
      </c>
      <c r="F673" s="3">
        <f>COUNTIF($B$9:B673,B673)</f>
        <v>166</v>
      </c>
      <c r="G673" s="3"/>
    </row>
    <row r="674" spans="1:7" ht="15" customHeight="1">
      <c r="A674" s="56">
        <f>DATE(YEAR(A670),MONTH(A670)+2,1-1)</f>
        <v>44926</v>
      </c>
      <c r="B674" s="3" t="str">
        <f t="shared" si="21"/>
        <v>Interest</v>
      </c>
      <c r="C674" s="34">
        <f>D673*$B$5/12</f>
        <v>7916.38793405797</v>
      </c>
      <c r="D674" s="34">
        <f t="shared" si="20"/>
        <v>641227.4226586956</v>
      </c>
      <c r="F674" s="35"/>
      <c r="G674" s="3"/>
    </row>
    <row r="675" spans="1:7" ht="15" customHeight="1">
      <c r="A675" s="56">
        <f>DATE(YEAR(A671),MONTH(A671)+1,1)</f>
        <v>44927</v>
      </c>
      <c r="B675" s="3" t="str">
        <f t="shared" si="21"/>
        <v>Admin Fee</v>
      </c>
      <c r="C675" s="34">
        <f>$G$4</f>
        <v>40</v>
      </c>
      <c r="D675" s="34">
        <f t="shared" si="20"/>
        <v>641267.4226586956</v>
      </c>
      <c r="F675" s="35"/>
      <c r="G675" s="3"/>
    </row>
    <row r="676" spans="1:7" ht="15" customHeight="1">
      <c r="A676" s="56">
        <f>DATE(YEAR(A672),MONTH(A672)+1,1)</f>
        <v>44927</v>
      </c>
      <c r="B676" s="3" t="str">
        <f t="shared" si="21"/>
        <v>Insurance</v>
      </c>
      <c r="C676" s="34">
        <f>$G$3</f>
        <v>150</v>
      </c>
      <c r="D676" s="34">
        <f t="shared" si="20"/>
        <v>641417.4226586956</v>
      </c>
      <c r="F676" s="35"/>
      <c r="G676" s="3"/>
    </row>
    <row r="677" spans="1:7" ht="15" customHeight="1">
      <c r="A677" s="56">
        <f>DATE(YEAR(A673),MONTH(A673)+1,$D$4)</f>
        <v>44927</v>
      </c>
      <c r="B677" s="3" t="str">
        <f t="shared" si="21"/>
        <v>Debit Order / Payment</v>
      </c>
      <c r="C677" s="34">
        <f>-$B$6-C675-C676</f>
        <v>-13357.895825866375</v>
      </c>
      <c r="D677" s="34">
        <f t="shared" si="20"/>
        <v>628059.5268328292</v>
      </c>
      <c r="F677" s="3">
        <f>COUNTIF($B$9:B677,B677)</f>
        <v>167</v>
      </c>
      <c r="G677" s="3"/>
    </row>
    <row r="678" spans="1:7" ht="15" customHeight="1">
      <c r="A678" s="56">
        <f>DATE(YEAR(A674),MONTH(A674)+2,1-1)</f>
        <v>44957</v>
      </c>
      <c r="B678" s="3" t="str">
        <f t="shared" si="21"/>
        <v>Interest</v>
      </c>
      <c r="C678" s="34">
        <f>D677*$B$5/12</f>
        <v>7850.744085410365</v>
      </c>
      <c r="D678" s="34">
        <f t="shared" si="20"/>
        <v>635910.2709182396</v>
      </c>
      <c r="F678" s="35"/>
      <c r="G678" s="3"/>
    </row>
    <row r="679" spans="1:7" ht="15" customHeight="1">
      <c r="A679" s="56">
        <f>DATE(YEAR(A675),MONTH(A675)+1,1)</f>
        <v>44958</v>
      </c>
      <c r="B679" s="3" t="str">
        <f t="shared" si="21"/>
        <v>Admin Fee</v>
      </c>
      <c r="C679" s="34">
        <f>$G$4</f>
        <v>40</v>
      </c>
      <c r="D679" s="34">
        <f t="shared" si="20"/>
        <v>635950.2709182396</v>
      </c>
      <c r="F679" s="35"/>
      <c r="G679" s="3"/>
    </row>
    <row r="680" spans="1:7" ht="15" customHeight="1">
      <c r="A680" s="56">
        <f>DATE(YEAR(A676),MONTH(A676)+1,1)</f>
        <v>44958</v>
      </c>
      <c r="B680" s="3" t="str">
        <f t="shared" si="21"/>
        <v>Insurance</v>
      </c>
      <c r="C680" s="34">
        <f>$G$3</f>
        <v>150</v>
      </c>
      <c r="D680" s="34">
        <f t="shared" si="20"/>
        <v>636100.2709182396</v>
      </c>
      <c r="F680" s="35"/>
      <c r="G680" s="3"/>
    </row>
    <row r="681" spans="1:7" ht="15" customHeight="1">
      <c r="A681" s="56">
        <f>DATE(YEAR(A677),MONTH(A677)+1,$D$4)</f>
        <v>44958</v>
      </c>
      <c r="B681" s="3" t="str">
        <f t="shared" si="21"/>
        <v>Debit Order / Payment</v>
      </c>
      <c r="C681" s="34">
        <f>-$B$6-C679-C680</f>
        <v>-13357.895825866375</v>
      </c>
      <c r="D681" s="34">
        <f t="shared" si="20"/>
        <v>622742.3750923732</v>
      </c>
      <c r="F681" s="3">
        <f>COUNTIF($B$9:B681,B681)</f>
        <v>168</v>
      </c>
      <c r="G681" s="3"/>
    </row>
    <row r="682" spans="1:7" ht="15" customHeight="1">
      <c r="A682" s="56">
        <f>DATE(YEAR(A678),MONTH(A678)+2,1-1)</f>
        <v>44985</v>
      </c>
      <c r="B682" s="3" t="str">
        <f t="shared" si="21"/>
        <v>Interest</v>
      </c>
      <c r="C682" s="34">
        <f>D681*$B$5/12</f>
        <v>7784.279688654665</v>
      </c>
      <c r="D682" s="34">
        <f t="shared" si="20"/>
        <v>630526.6547810279</v>
      </c>
      <c r="F682" s="35"/>
      <c r="G682" s="3"/>
    </row>
    <row r="683" spans="1:7" ht="15" customHeight="1">
      <c r="A683" s="56">
        <f>DATE(YEAR(A679),MONTH(A679)+1,1)</f>
        <v>44986</v>
      </c>
      <c r="B683" s="3" t="str">
        <f t="shared" si="21"/>
        <v>Admin Fee</v>
      </c>
      <c r="C683" s="34">
        <f>$G$4</f>
        <v>40</v>
      </c>
      <c r="D683" s="34">
        <f t="shared" si="20"/>
        <v>630566.6547810279</v>
      </c>
      <c r="F683" s="35"/>
      <c r="G683" s="3"/>
    </row>
    <row r="684" spans="1:7" ht="15" customHeight="1">
      <c r="A684" s="56">
        <f>DATE(YEAR(A680),MONTH(A680)+1,1)</f>
        <v>44986</v>
      </c>
      <c r="B684" s="3" t="str">
        <f t="shared" si="21"/>
        <v>Insurance</v>
      </c>
      <c r="C684" s="34">
        <f>$G$3</f>
        <v>150</v>
      </c>
      <c r="D684" s="34">
        <f t="shared" si="20"/>
        <v>630716.6547810279</v>
      </c>
      <c r="F684" s="35"/>
      <c r="G684" s="3"/>
    </row>
    <row r="685" spans="1:7" ht="15" customHeight="1">
      <c r="A685" s="56">
        <f>DATE(YEAR(A681),MONTH(A681)+1,$D$4)</f>
        <v>44986</v>
      </c>
      <c r="B685" s="3" t="str">
        <f t="shared" si="21"/>
        <v>Debit Order / Payment</v>
      </c>
      <c r="C685" s="34">
        <f>-$B$6-C683-C684</f>
        <v>-13357.895825866375</v>
      </c>
      <c r="D685" s="34">
        <f t="shared" si="20"/>
        <v>617358.7589551616</v>
      </c>
      <c r="F685" s="3">
        <f>COUNTIF($B$9:B685,B685)</f>
        <v>169</v>
      </c>
      <c r="G685" s="3"/>
    </row>
    <row r="686" spans="1:7" ht="15" customHeight="1">
      <c r="A686" s="56">
        <f>DATE(YEAR(A682),MONTH(A682)+2,1-1)</f>
        <v>45016</v>
      </c>
      <c r="B686" s="3" t="str">
        <f t="shared" si="21"/>
        <v>Interest</v>
      </c>
      <c r="C686" s="34">
        <f>D685*$B$5/12</f>
        <v>7716.984486939519</v>
      </c>
      <c r="D686" s="34">
        <f t="shared" si="20"/>
        <v>625075.743442101</v>
      </c>
      <c r="F686" s="35"/>
      <c r="G686" s="3"/>
    </row>
    <row r="687" spans="1:7" ht="15" customHeight="1">
      <c r="A687" s="56">
        <f>DATE(YEAR(A683),MONTH(A683)+1,1)</f>
        <v>45017</v>
      </c>
      <c r="B687" s="3" t="str">
        <f t="shared" si="21"/>
        <v>Admin Fee</v>
      </c>
      <c r="C687" s="34">
        <f>$G$4</f>
        <v>40</v>
      </c>
      <c r="D687" s="34">
        <f t="shared" si="20"/>
        <v>625115.743442101</v>
      </c>
      <c r="F687" s="35"/>
      <c r="G687" s="3"/>
    </row>
    <row r="688" spans="1:7" ht="15" customHeight="1">
      <c r="A688" s="56">
        <f>DATE(YEAR(A684),MONTH(A684)+1,1)</f>
        <v>45017</v>
      </c>
      <c r="B688" s="3" t="str">
        <f t="shared" si="21"/>
        <v>Insurance</v>
      </c>
      <c r="C688" s="34">
        <f>$G$3</f>
        <v>150</v>
      </c>
      <c r="D688" s="34">
        <f t="shared" si="20"/>
        <v>625265.743442101</v>
      </c>
      <c r="F688" s="35"/>
      <c r="G688" s="3"/>
    </row>
    <row r="689" spans="1:7" ht="15" customHeight="1">
      <c r="A689" s="56">
        <f>DATE(YEAR(A685),MONTH(A685)+1,$D$4)</f>
        <v>45017</v>
      </c>
      <c r="B689" s="3" t="str">
        <f t="shared" si="21"/>
        <v>Debit Order / Payment</v>
      </c>
      <c r="C689" s="34">
        <f>-$B$6-C687-C688</f>
        <v>-13357.895825866375</v>
      </c>
      <c r="D689" s="34">
        <f t="shared" si="20"/>
        <v>611907.8476162347</v>
      </c>
      <c r="F689" s="3">
        <f>COUNTIF($B$9:B689,B689)</f>
        <v>170</v>
      </c>
      <c r="G689" s="3"/>
    </row>
    <row r="690" spans="1:7" ht="15" customHeight="1">
      <c r="A690" s="56">
        <f>DATE(YEAR(A686),MONTH(A686)+2,1-1)</f>
        <v>45046</v>
      </c>
      <c r="B690" s="3" t="str">
        <f t="shared" si="21"/>
        <v>Interest</v>
      </c>
      <c r="C690" s="34">
        <f>D689*$B$5/12</f>
        <v>7648.848095202934</v>
      </c>
      <c r="D690" s="34">
        <f t="shared" si="20"/>
        <v>619556.6957114376</v>
      </c>
      <c r="F690" s="35"/>
      <c r="G690" s="3"/>
    </row>
    <row r="691" spans="1:7" ht="15" customHeight="1">
      <c r="A691" s="56">
        <f>DATE(YEAR(A687),MONTH(A687)+1,1)</f>
        <v>45047</v>
      </c>
      <c r="B691" s="3" t="str">
        <f t="shared" si="21"/>
        <v>Admin Fee</v>
      </c>
      <c r="C691" s="34">
        <f>$G$4</f>
        <v>40</v>
      </c>
      <c r="D691" s="34">
        <f t="shared" si="20"/>
        <v>619596.6957114376</v>
      </c>
      <c r="F691" s="35"/>
      <c r="G691" s="3"/>
    </row>
    <row r="692" spans="1:7" ht="15" customHeight="1">
      <c r="A692" s="56">
        <f>DATE(YEAR(A688),MONTH(A688)+1,1)</f>
        <v>45047</v>
      </c>
      <c r="B692" s="3" t="str">
        <f t="shared" si="21"/>
        <v>Insurance</v>
      </c>
      <c r="C692" s="34">
        <f>$G$3</f>
        <v>150</v>
      </c>
      <c r="D692" s="34">
        <f t="shared" si="20"/>
        <v>619746.6957114376</v>
      </c>
      <c r="F692" s="35"/>
      <c r="G692" s="3"/>
    </row>
    <row r="693" spans="1:7" ht="15" customHeight="1">
      <c r="A693" s="56">
        <f>DATE(YEAR(A689),MONTH(A689)+1,$D$4)</f>
        <v>45047</v>
      </c>
      <c r="B693" s="3" t="str">
        <f t="shared" si="21"/>
        <v>Debit Order / Payment</v>
      </c>
      <c r="C693" s="34">
        <f>-$B$6-C691-C692</f>
        <v>-13357.895825866375</v>
      </c>
      <c r="D693" s="34">
        <f t="shared" si="20"/>
        <v>606388.7998855712</v>
      </c>
      <c r="F693" s="3">
        <f>COUNTIF($B$9:B693,B693)</f>
        <v>171</v>
      </c>
      <c r="G693" s="3"/>
    </row>
    <row r="694" spans="1:7" ht="15" customHeight="1">
      <c r="A694" s="56">
        <f>DATE(YEAR(A690),MONTH(A690)+2,1-1)</f>
        <v>45077</v>
      </c>
      <c r="B694" s="3" t="str">
        <f t="shared" si="21"/>
        <v>Interest</v>
      </c>
      <c r="C694" s="34">
        <f>D693*$B$5/12</f>
        <v>7579.859998569641</v>
      </c>
      <c r="D694" s="34">
        <f t="shared" si="20"/>
        <v>613968.6598841408</v>
      </c>
      <c r="F694" s="35"/>
      <c r="G694" s="3"/>
    </row>
    <row r="695" spans="1:7" ht="15" customHeight="1">
      <c r="A695" s="56">
        <f>DATE(YEAR(A691),MONTH(A691)+1,1)</f>
        <v>45078</v>
      </c>
      <c r="B695" s="3" t="str">
        <f t="shared" si="21"/>
        <v>Admin Fee</v>
      </c>
      <c r="C695" s="34">
        <f>$G$4</f>
        <v>40</v>
      </c>
      <c r="D695" s="34">
        <f t="shared" si="20"/>
        <v>614008.6598841408</v>
      </c>
      <c r="F695" s="35"/>
      <c r="G695" s="3"/>
    </row>
    <row r="696" spans="1:7" ht="15" customHeight="1">
      <c r="A696" s="56">
        <f>DATE(YEAR(A692),MONTH(A692)+1,1)</f>
        <v>45078</v>
      </c>
      <c r="B696" s="3" t="str">
        <f t="shared" si="21"/>
        <v>Insurance</v>
      </c>
      <c r="C696" s="34">
        <f>$G$3</f>
        <v>150</v>
      </c>
      <c r="D696" s="34">
        <f t="shared" si="20"/>
        <v>614158.6598841408</v>
      </c>
      <c r="F696" s="35"/>
      <c r="G696" s="3"/>
    </row>
    <row r="697" spans="1:7" ht="15" customHeight="1">
      <c r="A697" s="56">
        <f>DATE(YEAR(A693),MONTH(A693)+1,$D$4)</f>
        <v>45078</v>
      </c>
      <c r="B697" s="3" t="str">
        <f t="shared" si="21"/>
        <v>Debit Order / Payment</v>
      </c>
      <c r="C697" s="34">
        <f>-$B$6-C695-C696</f>
        <v>-13357.895825866375</v>
      </c>
      <c r="D697" s="34">
        <f t="shared" si="20"/>
        <v>600800.7640582744</v>
      </c>
      <c r="F697" s="3">
        <f>COUNTIF($B$9:B697,B697)</f>
        <v>172</v>
      </c>
      <c r="G697" s="3"/>
    </row>
    <row r="698" spans="1:7" ht="15" customHeight="1">
      <c r="A698" s="56">
        <f>DATE(YEAR(A694),MONTH(A694)+2,1-1)</f>
        <v>45107</v>
      </c>
      <c r="B698" s="3" t="str">
        <f t="shared" si="21"/>
        <v>Interest</v>
      </c>
      <c r="C698" s="34">
        <f>D697*$B$5/12</f>
        <v>7510.00955072843</v>
      </c>
      <c r="D698" s="34">
        <f t="shared" si="20"/>
        <v>608310.7736090029</v>
      </c>
      <c r="F698" s="35"/>
      <c r="G698" s="3"/>
    </row>
    <row r="699" spans="1:7" ht="15" customHeight="1">
      <c r="A699" s="56">
        <f>DATE(YEAR(A695),MONTH(A695)+1,1)</f>
        <v>45108</v>
      </c>
      <c r="B699" s="3" t="str">
        <f t="shared" si="21"/>
        <v>Admin Fee</v>
      </c>
      <c r="C699" s="34">
        <f>$G$4</f>
        <v>40</v>
      </c>
      <c r="D699" s="34">
        <f t="shared" si="20"/>
        <v>608350.7736090029</v>
      </c>
      <c r="F699" s="35"/>
      <c r="G699" s="3"/>
    </row>
    <row r="700" spans="1:7" ht="15" customHeight="1">
      <c r="A700" s="56">
        <f>DATE(YEAR(A696),MONTH(A696)+1,1)</f>
        <v>45108</v>
      </c>
      <c r="B700" s="3" t="str">
        <f t="shared" si="21"/>
        <v>Insurance</v>
      </c>
      <c r="C700" s="34">
        <f>$G$3</f>
        <v>150</v>
      </c>
      <c r="D700" s="34">
        <f t="shared" si="20"/>
        <v>608500.7736090029</v>
      </c>
      <c r="F700" s="35"/>
      <c r="G700" s="3"/>
    </row>
    <row r="701" spans="1:7" ht="15" customHeight="1">
      <c r="A701" s="56">
        <f>DATE(YEAR(A697),MONTH(A697)+1,$D$4)</f>
        <v>45108</v>
      </c>
      <c r="B701" s="3" t="str">
        <f t="shared" si="21"/>
        <v>Debit Order / Payment</v>
      </c>
      <c r="C701" s="34">
        <f>-$B$6-C699-C700</f>
        <v>-13357.895825866375</v>
      </c>
      <c r="D701" s="34">
        <f t="shared" si="20"/>
        <v>595142.8777831366</v>
      </c>
      <c r="F701" s="3">
        <f>COUNTIF($B$9:B701,B701)</f>
        <v>173</v>
      </c>
      <c r="G701" s="3"/>
    </row>
    <row r="702" spans="1:7" ht="15" customHeight="1">
      <c r="A702" s="56">
        <f>DATE(YEAR(A698),MONTH(A698)+2,1-1)</f>
        <v>45138</v>
      </c>
      <c r="B702" s="3" t="str">
        <f t="shared" si="21"/>
        <v>Interest</v>
      </c>
      <c r="C702" s="34">
        <f>D701*$B$5/12</f>
        <v>7439.285972289206</v>
      </c>
      <c r="D702" s="34">
        <f t="shared" si="20"/>
        <v>602582.1637554257</v>
      </c>
      <c r="F702" s="35"/>
      <c r="G702" s="3"/>
    </row>
    <row r="703" spans="1:7" ht="15" customHeight="1">
      <c r="A703" s="56">
        <f>DATE(YEAR(A699),MONTH(A699)+1,1)</f>
        <v>45139</v>
      </c>
      <c r="B703" s="3" t="str">
        <f t="shared" si="21"/>
        <v>Admin Fee</v>
      </c>
      <c r="C703" s="34">
        <f>$G$4</f>
        <v>40</v>
      </c>
      <c r="D703" s="34">
        <f t="shared" si="20"/>
        <v>602622.1637554257</v>
      </c>
      <c r="F703" s="35"/>
      <c r="G703" s="3"/>
    </row>
    <row r="704" spans="1:7" ht="15" customHeight="1">
      <c r="A704" s="56">
        <f>DATE(YEAR(A700),MONTH(A700)+1,1)</f>
        <v>45139</v>
      </c>
      <c r="B704" s="3" t="str">
        <f t="shared" si="21"/>
        <v>Insurance</v>
      </c>
      <c r="C704" s="34">
        <f>$G$3</f>
        <v>150</v>
      </c>
      <c r="D704" s="34">
        <f t="shared" si="20"/>
        <v>602772.1637554257</v>
      </c>
      <c r="F704" s="35"/>
      <c r="G704" s="3"/>
    </row>
    <row r="705" spans="1:7" ht="15" customHeight="1">
      <c r="A705" s="56">
        <f>DATE(YEAR(A701),MONTH(A701)+1,$D$4)</f>
        <v>45139</v>
      </c>
      <c r="B705" s="3" t="str">
        <f t="shared" si="21"/>
        <v>Debit Order / Payment</v>
      </c>
      <c r="C705" s="34">
        <f>-$B$6-C703-C704</f>
        <v>-13357.895825866375</v>
      </c>
      <c r="D705" s="34">
        <f t="shared" si="20"/>
        <v>589414.2679295593</v>
      </c>
      <c r="F705" s="3">
        <f>COUNTIF($B$9:B705,B705)</f>
        <v>174</v>
      </c>
      <c r="G705" s="3"/>
    </row>
    <row r="706" spans="1:7" ht="15" customHeight="1">
      <c r="A706" s="56">
        <f>DATE(YEAR(A702),MONTH(A702)+2,1-1)</f>
        <v>45169</v>
      </c>
      <c r="B706" s="3" t="str">
        <f t="shared" si="21"/>
        <v>Interest</v>
      </c>
      <c r="C706" s="34">
        <f>D705*$B$5/12</f>
        <v>7367.678349119491</v>
      </c>
      <c r="D706" s="34">
        <f t="shared" si="20"/>
        <v>596781.9462786788</v>
      </c>
      <c r="F706" s="35"/>
      <c r="G706" s="3"/>
    </row>
    <row r="707" spans="1:7" ht="15" customHeight="1">
      <c r="A707" s="56">
        <f>DATE(YEAR(A703),MONTH(A703)+1,1)</f>
        <v>45170</v>
      </c>
      <c r="B707" s="3" t="str">
        <f t="shared" si="21"/>
        <v>Admin Fee</v>
      </c>
      <c r="C707" s="34">
        <f>$G$4</f>
        <v>40</v>
      </c>
      <c r="D707" s="34">
        <f t="shared" si="20"/>
        <v>596821.9462786788</v>
      </c>
      <c r="F707" s="35"/>
      <c r="G707" s="3"/>
    </row>
    <row r="708" spans="1:7" ht="15" customHeight="1">
      <c r="A708" s="56">
        <f>DATE(YEAR(A704),MONTH(A704)+1,1)</f>
        <v>45170</v>
      </c>
      <c r="B708" s="3" t="str">
        <f t="shared" si="21"/>
        <v>Insurance</v>
      </c>
      <c r="C708" s="34">
        <f>$G$3</f>
        <v>150</v>
      </c>
      <c r="D708" s="34">
        <f t="shared" si="20"/>
        <v>596971.9462786788</v>
      </c>
      <c r="F708" s="35"/>
      <c r="G708" s="3"/>
    </row>
    <row r="709" spans="1:7" ht="15" customHeight="1">
      <c r="A709" s="56">
        <f>DATE(YEAR(A705),MONTH(A705)+1,$D$4)</f>
        <v>45170</v>
      </c>
      <c r="B709" s="3" t="str">
        <f t="shared" si="21"/>
        <v>Debit Order / Payment</v>
      </c>
      <c r="C709" s="34">
        <f>-$B$6-C707-C708</f>
        <v>-13357.895825866375</v>
      </c>
      <c r="D709" s="34">
        <f t="shared" si="20"/>
        <v>583614.0504528125</v>
      </c>
      <c r="F709" s="3">
        <f>COUNTIF($B$9:B709,B709)</f>
        <v>175</v>
      </c>
      <c r="G709" s="3"/>
    </row>
    <row r="710" spans="1:7" ht="15" customHeight="1">
      <c r="A710" s="56">
        <f>DATE(YEAR(A706),MONTH(A706)+2,1-1)</f>
        <v>45199</v>
      </c>
      <c r="B710" s="3" t="str">
        <f t="shared" si="21"/>
        <v>Interest</v>
      </c>
      <c r="C710" s="34">
        <f>D709*$B$5/12</f>
        <v>7295.175630660156</v>
      </c>
      <c r="D710" s="34">
        <f t="shared" si="20"/>
        <v>590909.2260834726</v>
      </c>
      <c r="F710" s="35"/>
      <c r="G710" s="3"/>
    </row>
    <row r="711" spans="1:7" ht="15" customHeight="1">
      <c r="A711" s="56">
        <f>DATE(YEAR(A707),MONTH(A707)+1,1)</f>
        <v>45200</v>
      </c>
      <c r="B711" s="3" t="str">
        <f t="shared" si="21"/>
        <v>Admin Fee</v>
      </c>
      <c r="C711" s="34">
        <f>$G$4</f>
        <v>40</v>
      </c>
      <c r="D711" s="34">
        <f t="shared" si="20"/>
        <v>590949.2260834726</v>
      </c>
      <c r="F711" s="35"/>
      <c r="G711" s="3"/>
    </row>
    <row r="712" spans="1:7" ht="15" customHeight="1">
      <c r="A712" s="56">
        <f>DATE(YEAR(A708),MONTH(A708)+1,1)</f>
        <v>45200</v>
      </c>
      <c r="B712" s="3" t="str">
        <f t="shared" si="21"/>
        <v>Insurance</v>
      </c>
      <c r="C712" s="34">
        <f>$G$3</f>
        <v>150</v>
      </c>
      <c r="D712" s="34">
        <f t="shared" si="20"/>
        <v>591099.2260834726</v>
      </c>
      <c r="F712" s="35"/>
      <c r="G712" s="3"/>
    </row>
    <row r="713" spans="1:7" ht="15" customHeight="1">
      <c r="A713" s="56">
        <f>DATE(YEAR(A709),MONTH(A709)+1,$D$4)</f>
        <v>45200</v>
      </c>
      <c r="B713" s="3" t="str">
        <f t="shared" si="21"/>
        <v>Debit Order / Payment</v>
      </c>
      <c r="C713" s="34">
        <f>-$B$6-C711-C712</f>
        <v>-13357.895825866375</v>
      </c>
      <c r="D713" s="34">
        <f t="shared" si="20"/>
        <v>577741.3302576062</v>
      </c>
      <c r="F713" s="3">
        <f>COUNTIF($B$9:B713,B713)</f>
        <v>176</v>
      </c>
      <c r="G713" s="3"/>
    </row>
    <row r="714" spans="1:7" ht="15" customHeight="1">
      <c r="A714" s="56">
        <f>DATE(YEAR(A710),MONTH(A710)+2,1-1)</f>
        <v>45230</v>
      </c>
      <c r="B714" s="3" t="str">
        <f t="shared" si="21"/>
        <v>Interest</v>
      </c>
      <c r="C714" s="34">
        <f>D713*$B$5/12</f>
        <v>7221.766628220077</v>
      </c>
      <c r="D714" s="34">
        <f aca="true" t="shared" si="22" ref="D714:D777">D713+C714</f>
        <v>584963.0968858263</v>
      </c>
      <c r="F714" s="35"/>
      <c r="G714" s="3"/>
    </row>
    <row r="715" spans="1:7" ht="15" customHeight="1">
      <c r="A715" s="56">
        <f>DATE(YEAR(A711),MONTH(A711)+1,1)</f>
        <v>45231</v>
      </c>
      <c r="B715" s="3" t="str">
        <f t="shared" si="21"/>
        <v>Admin Fee</v>
      </c>
      <c r="C715" s="34">
        <f>$G$4</f>
        <v>40</v>
      </c>
      <c r="D715" s="34">
        <f t="shared" si="22"/>
        <v>585003.0968858263</v>
      </c>
      <c r="F715" s="35"/>
      <c r="G715" s="3"/>
    </row>
    <row r="716" spans="1:7" ht="15" customHeight="1">
      <c r="A716" s="56">
        <f>DATE(YEAR(A712),MONTH(A712)+1,1)</f>
        <v>45231</v>
      </c>
      <c r="B716" s="3" t="str">
        <f t="shared" si="21"/>
        <v>Insurance</v>
      </c>
      <c r="C716" s="34">
        <f>$G$3</f>
        <v>150</v>
      </c>
      <c r="D716" s="34">
        <f t="shared" si="22"/>
        <v>585153.0968858263</v>
      </c>
      <c r="F716" s="35"/>
      <c r="G716" s="3"/>
    </row>
    <row r="717" spans="1:7" ht="15" customHeight="1">
      <c r="A717" s="56">
        <f>DATE(YEAR(A713),MONTH(A713)+1,$D$4)</f>
        <v>45231</v>
      </c>
      <c r="B717" s="3" t="str">
        <f t="shared" si="21"/>
        <v>Debit Order / Payment</v>
      </c>
      <c r="C717" s="34">
        <f>-$B$6-C715-C716</f>
        <v>-13357.895825866375</v>
      </c>
      <c r="D717" s="34">
        <f t="shared" si="22"/>
        <v>571795.20105996</v>
      </c>
      <c r="F717" s="3">
        <f>COUNTIF($B$9:B717,B717)</f>
        <v>177</v>
      </c>
      <c r="G717" s="3"/>
    </row>
    <row r="718" spans="1:7" ht="15" customHeight="1">
      <c r="A718" s="56">
        <f>DATE(YEAR(A714),MONTH(A714)+2,1-1)</f>
        <v>45260</v>
      </c>
      <c r="B718" s="3" t="str">
        <f t="shared" si="21"/>
        <v>Interest</v>
      </c>
      <c r="C718" s="34">
        <f>D717*$B$5/12</f>
        <v>7147.440013249499</v>
      </c>
      <c r="D718" s="34">
        <f t="shared" si="22"/>
        <v>578942.6410732095</v>
      </c>
      <c r="F718" s="35"/>
      <c r="G718" s="3"/>
    </row>
    <row r="719" spans="1:7" ht="15" customHeight="1">
      <c r="A719" s="56">
        <f>DATE(YEAR(A715),MONTH(A715)+1,1)</f>
        <v>45261</v>
      </c>
      <c r="B719" s="3" t="str">
        <f t="shared" si="21"/>
        <v>Admin Fee</v>
      </c>
      <c r="C719" s="34">
        <f>$G$4</f>
        <v>40</v>
      </c>
      <c r="D719" s="34">
        <f t="shared" si="22"/>
        <v>578982.6410732095</v>
      </c>
      <c r="F719" s="35"/>
      <c r="G719" s="3"/>
    </row>
    <row r="720" spans="1:7" ht="15" customHeight="1">
      <c r="A720" s="56">
        <f>DATE(YEAR(A716),MONTH(A716)+1,1)</f>
        <v>45261</v>
      </c>
      <c r="B720" s="3" t="str">
        <f t="shared" si="21"/>
        <v>Insurance</v>
      </c>
      <c r="C720" s="34">
        <f>$G$3</f>
        <v>150</v>
      </c>
      <c r="D720" s="34">
        <f t="shared" si="22"/>
        <v>579132.6410732095</v>
      </c>
      <c r="F720" s="35"/>
      <c r="G720" s="3"/>
    </row>
    <row r="721" spans="1:7" ht="15" customHeight="1">
      <c r="A721" s="56">
        <f>DATE(YEAR(A717),MONTH(A717)+1,$D$4)</f>
        <v>45261</v>
      </c>
      <c r="B721" s="3" t="str">
        <f t="shared" si="21"/>
        <v>Debit Order / Payment</v>
      </c>
      <c r="C721" s="34">
        <f>-$B$6-C719-C720</f>
        <v>-13357.895825866375</v>
      </c>
      <c r="D721" s="34">
        <f t="shared" si="22"/>
        <v>565774.7452473431</v>
      </c>
      <c r="F721" s="3">
        <f>COUNTIF($B$9:B721,B721)</f>
        <v>178</v>
      </c>
      <c r="G721" s="3"/>
    </row>
    <row r="722" spans="1:7" ht="15" customHeight="1">
      <c r="A722" s="56">
        <f>DATE(YEAR(A718),MONTH(A718)+2,1-1)</f>
        <v>45291</v>
      </c>
      <c r="B722" s="3" t="str">
        <f aca="true" t="shared" si="23" ref="B722:B785">B718</f>
        <v>Interest</v>
      </c>
      <c r="C722" s="34">
        <f>D721*$B$5/12</f>
        <v>7072.184315591789</v>
      </c>
      <c r="D722" s="34">
        <f t="shared" si="22"/>
        <v>572846.9295629349</v>
      </c>
      <c r="F722" s="35"/>
      <c r="G722" s="3"/>
    </row>
    <row r="723" spans="1:7" ht="15" customHeight="1">
      <c r="A723" s="56">
        <f>DATE(YEAR(A719),MONTH(A719)+1,1)</f>
        <v>45292</v>
      </c>
      <c r="B723" s="3" t="str">
        <f t="shared" si="23"/>
        <v>Admin Fee</v>
      </c>
      <c r="C723" s="34">
        <f>$G$4</f>
        <v>40</v>
      </c>
      <c r="D723" s="34">
        <f t="shared" si="22"/>
        <v>572886.9295629349</v>
      </c>
      <c r="F723" s="35"/>
      <c r="G723" s="3"/>
    </row>
    <row r="724" spans="1:7" ht="15" customHeight="1">
      <c r="A724" s="56">
        <f>DATE(YEAR(A720),MONTH(A720)+1,1)</f>
        <v>45292</v>
      </c>
      <c r="B724" s="3" t="str">
        <f t="shared" si="23"/>
        <v>Insurance</v>
      </c>
      <c r="C724" s="34">
        <f>$G$3</f>
        <v>150</v>
      </c>
      <c r="D724" s="34">
        <f t="shared" si="22"/>
        <v>573036.9295629349</v>
      </c>
      <c r="F724" s="35"/>
      <c r="G724" s="3"/>
    </row>
    <row r="725" spans="1:7" ht="15" customHeight="1">
      <c r="A725" s="56">
        <f>DATE(YEAR(A721),MONTH(A721)+1,$D$4)</f>
        <v>45292</v>
      </c>
      <c r="B725" s="3" t="str">
        <f t="shared" si="23"/>
        <v>Debit Order / Payment</v>
      </c>
      <c r="C725" s="34">
        <f>-$B$6-C723-C724</f>
        <v>-13357.895825866375</v>
      </c>
      <c r="D725" s="34">
        <f t="shared" si="22"/>
        <v>559679.0337370685</v>
      </c>
      <c r="F725" s="3">
        <f>COUNTIF($B$9:B725,B725)</f>
        <v>179</v>
      </c>
      <c r="G725" s="3"/>
    </row>
    <row r="726" spans="1:7" ht="15" customHeight="1">
      <c r="A726" s="56">
        <f>DATE(YEAR(A722),MONTH(A722)+2,1-1)</f>
        <v>45322</v>
      </c>
      <c r="B726" s="3" t="str">
        <f t="shared" si="23"/>
        <v>Interest</v>
      </c>
      <c r="C726" s="34">
        <f>D725*$B$5/12</f>
        <v>6995.987921713357</v>
      </c>
      <c r="D726" s="34">
        <f t="shared" si="22"/>
        <v>566675.0216587819</v>
      </c>
      <c r="F726" s="35"/>
      <c r="G726" s="3"/>
    </row>
    <row r="727" spans="1:7" ht="15" customHeight="1">
      <c r="A727" s="56">
        <f>DATE(YEAR(A723),MONTH(A723)+1,1)</f>
        <v>45323</v>
      </c>
      <c r="B727" s="3" t="str">
        <f t="shared" si="23"/>
        <v>Admin Fee</v>
      </c>
      <c r="C727" s="34">
        <f>$G$4</f>
        <v>40</v>
      </c>
      <c r="D727" s="34">
        <f t="shared" si="22"/>
        <v>566715.0216587819</v>
      </c>
      <c r="F727" s="35"/>
      <c r="G727" s="3"/>
    </row>
    <row r="728" spans="1:7" ht="15" customHeight="1">
      <c r="A728" s="56">
        <f>DATE(YEAR(A724),MONTH(A724)+1,1)</f>
        <v>45323</v>
      </c>
      <c r="B728" s="3" t="str">
        <f t="shared" si="23"/>
        <v>Insurance</v>
      </c>
      <c r="C728" s="34">
        <f>$G$3</f>
        <v>150</v>
      </c>
      <c r="D728" s="34">
        <f t="shared" si="22"/>
        <v>566865.0216587819</v>
      </c>
      <c r="F728" s="35"/>
      <c r="G728" s="3"/>
    </row>
    <row r="729" spans="1:7" ht="15" customHeight="1">
      <c r="A729" s="56">
        <f>DATE(YEAR(A725),MONTH(A725)+1,$D$4)</f>
        <v>45323</v>
      </c>
      <c r="B729" s="3" t="str">
        <f t="shared" si="23"/>
        <v>Debit Order / Payment</v>
      </c>
      <c r="C729" s="34">
        <f>-$B$6-C727-C728</f>
        <v>-13357.895825866375</v>
      </c>
      <c r="D729" s="34">
        <f t="shared" si="22"/>
        <v>553507.1258329155</v>
      </c>
      <c r="F729" s="3">
        <f>COUNTIF($B$9:B729,B729)</f>
        <v>180</v>
      </c>
      <c r="G729" s="3"/>
    </row>
    <row r="730" spans="1:7" ht="15" customHeight="1">
      <c r="A730" s="56">
        <f>DATE(YEAR(A726),MONTH(A726)+2,1-1)</f>
        <v>45351</v>
      </c>
      <c r="B730" s="3" t="str">
        <f t="shared" si="23"/>
        <v>Interest</v>
      </c>
      <c r="C730" s="34">
        <f>D729*$B$5/12</f>
        <v>6918.8390729114435</v>
      </c>
      <c r="D730" s="34">
        <f t="shared" si="22"/>
        <v>560425.964905827</v>
      </c>
      <c r="F730" s="35"/>
      <c r="G730" s="3"/>
    </row>
    <row r="731" spans="1:7" ht="15" customHeight="1">
      <c r="A731" s="56">
        <f>DATE(YEAR(A727),MONTH(A727)+1,1)</f>
        <v>45352</v>
      </c>
      <c r="B731" s="3" t="str">
        <f t="shared" si="23"/>
        <v>Admin Fee</v>
      </c>
      <c r="C731" s="34">
        <f>$G$4</f>
        <v>40</v>
      </c>
      <c r="D731" s="34">
        <f t="shared" si="22"/>
        <v>560465.964905827</v>
      </c>
      <c r="F731" s="35"/>
      <c r="G731" s="3"/>
    </row>
    <row r="732" spans="1:7" ht="15" customHeight="1">
      <c r="A732" s="56">
        <f>DATE(YEAR(A728),MONTH(A728)+1,1)</f>
        <v>45352</v>
      </c>
      <c r="B732" s="3" t="str">
        <f t="shared" si="23"/>
        <v>Insurance</v>
      </c>
      <c r="C732" s="34">
        <f>$G$3</f>
        <v>150</v>
      </c>
      <c r="D732" s="34">
        <f t="shared" si="22"/>
        <v>560615.964905827</v>
      </c>
      <c r="F732" s="35"/>
      <c r="G732" s="3"/>
    </row>
    <row r="733" spans="1:7" ht="15" customHeight="1">
      <c r="A733" s="56">
        <f>DATE(YEAR(A729),MONTH(A729)+1,$D$4)</f>
        <v>45352</v>
      </c>
      <c r="B733" s="3" t="str">
        <f t="shared" si="23"/>
        <v>Debit Order / Payment</v>
      </c>
      <c r="C733" s="34">
        <f>-$B$6-C731-C732</f>
        <v>-13357.895825866375</v>
      </c>
      <c r="D733" s="34">
        <f t="shared" si="22"/>
        <v>547258.0690799606</v>
      </c>
      <c r="F733" s="3">
        <f>COUNTIF($B$9:B733,B733)</f>
        <v>181</v>
      </c>
      <c r="G733" s="3"/>
    </row>
    <row r="734" spans="1:7" ht="15" customHeight="1">
      <c r="A734" s="56">
        <f>DATE(YEAR(A730),MONTH(A730)+2,1-1)</f>
        <v>45382</v>
      </c>
      <c r="B734" s="3" t="str">
        <f t="shared" si="23"/>
        <v>Interest</v>
      </c>
      <c r="C734" s="34">
        <f>D733*$B$5/12</f>
        <v>6840.725863499508</v>
      </c>
      <c r="D734" s="34">
        <f t="shared" si="22"/>
        <v>554098.79494346</v>
      </c>
      <c r="F734" s="35"/>
      <c r="G734" s="3"/>
    </row>
    <row r="735" spans="1:7" ht="15" customHeight="1">
      <c r="A735" s="56">
        <f>DATE(YEAR(A731),MONTH(A731)+1,1)</f>
        <v>45383</v>
      </c>
      <c r="B735" s="3" t="str">
        <f t="shared" si="23"/>
        <v>Admin Fee</v>
      </c>
      <c r="C735" s="34">
        <f>$G$4</f>
        <v>40</v>
      </c>
      <c r="D735" s="34">
        <f t="shared" si="22"/>
        <v>554138.79494346</v>
      </c>
      <c r="F735" s="35"/>
      <c r="G735" s="3"/>
    </row>
    <row r="736" spans="1:7" ht="15" customHeight="1">
      <c r="A736" s="56">
        <f>DATE(YEAR(A732),MONTH(A732)+1,1)</f>
        <v>45383</v>
      </c>
      <c r="B736" s="3" t="str">
        <f t="shared" si="23"/>
        <v>Insurance</v>
      </c>
      <c r="C736" s="34">
        <f>$G$3</f>
        <v>150</v>
      </c>
      <c r="D736" s="34">
        <f t="shared" si="22"/>
        <v>554288.79494346</v>
      </c>
      <c r="F736" s="35"/>
      <c r="G736" s="3"/>
    </row>
    <row r="737" spans="1:7" ht="15" customHeight="1">
      <c r="A737" s="56">
        <f>DATE(YEAR(A733),MONTH(A733)+1,$D$4)</f>
        <v>45383</v>
      </c>
      <c r="B737" s="3" t="str">
        <f t="shared" si="23"/>
        <v>Debit Order / Payment</v>
      </c>
      <c r="C737" s="34">
        <f>-$B$6-C735-C736</f>
        <v>-13357.895825866375</v>
      </c>
      <c r="D737" s="34">
        <f t="shared" si="22"/>
        <v>540930.8991175937</v>
      </c>
      <c r="F737" s="3">
        <f>COUNTIF($B$9:B737,B737)</f>
        <v>182</v>
      </c>
      <c r="G737" s="3"/>
    </row>
    <row r="738" spans="1:7" ht="15" customHeight="1">
      <c r="A738" s="56">
        <f>DATE(YEAR(A734),MONTH(A734)+2,1-1)</f>
        <v>45412</v>
      </c>
      <c r="B738" s="3" t="str">
        <f t="shared" si="23"/>
        <v>Interest</v>
      </c>
      <c r="C738" s="34">
        <f>D737*$B$5/12</f>
        <v>6761.636238969921</v>
      </c>
      <c r="D738" s="34">
        <f t="shared" si="22"/>
        <v>547692.5353565635</v>
      </c>
      <c r="F738" s="35"/>
      <c r="G738" s="3"/>
    </row>
    <row r="739" spans="1:7" ht="15" customHeight="1">
      <c r="A739" s="56">
        <f>DATE(YEAR(A735),MONTH(A735)+1,1)</f>
        <v>45413</v>
      </c>
      <c r="B739" s="3" t="str">
        <f t="shared" si="23"/>
        <v>Admin Fee</v>
      </c>
      <c r="C739" s="34">
        <f>$G$4</f>
        <v>40</v>
      </c>
      <c r="D739" s="34">
        <f t="shared" si="22"/>
        <v>547732.5353565635</v>
      </c>
      <c r="F739" s="35"/>
      <c r="G739" s="3"/>
    </row>
    <row r="740" spans="1:7" ht="15" customHeight="1">
      <c r="A740" s="56">
        <f>DATE(YEAR(A736),MONTH(A736)+1,1)</f>
        <v>45413</v>
      </c>
      <c r="B740" s="3" t="str">
        <f t="shared" si="23"/>
        <v>Insurance</v>
      </c>
      <c r="C740" s="34">
        <f>$G$3</f>
        <v>150</v>
      </c>
      <c r="D740" s="34">
        <f t="shared" si="22"/>
        <v>547882.5353565635</v>
      </c>
      <c r="F740" s="35"/>
      <c r="G740" s="3"/>
    </row>
    <row r="741" spans="1:7" ht="15" customHeight="1">
      <c r="A741" s="56">
        <f>DATE(YEAR(A737),MONTH(A737)+1,$D$4)</f>
        <v>45413</v>
      </c>
      <c r="B741" s="3" t="str">
        <f t="shared" si="23"/>
        <v>Debit Order / Payment</v>
      </c>
      <c r="C741" s="34">
        <f>-$B$6-C739-C740</f>
        <v>-13357.895825866375</v>
      </c>
      <c r="D741" s="34">
        <f t="shared" si="22"/>
        <v>534524.6395306971</v>
      </c>
      <c r="F741" s="3">
        <f>COUNTIF($B$9:B741,B741)</f>
        <v>183</v>
      </c>
      <c r="G741" s="3"/>
    </row>
    <row r="742" spans="1:7" ht="15" customHeight="1">
      <c r="A742" s="56">
        <f>DATE(YEAR(A738),MONTH(A738)+2,1-1)</f>
        <v>45443</v>
      </c>
      <c r="B742" s="3" t="str">
        <f t="shared" si="23"/>
        <v>Interest</v>
      </c>
      <c r="C742" s="34">
        <f>D741*$B$5/12</f>
        <v>6681.557994133714</v>
      </c>
      <c r="D742" s="34">
        <f t="shared" si="22"/>
        <v>541206.1975248308</v>
      </c>
      <c r="F742" s="35"/>
      <c r="G742" s="3"/>
    </row>
    <row r="743" spans="1:7" ht="15" customHeight="1">
      <c r="A743" s="56">
        <f>DATE(YEAR(A739),MONTH(A739)+1,1)</f>
        <v>45444</v>
      </c>
      <c r="B743" s="3" t="str">
        <f t="shared" si="23"/>
        <v>Admin Fee</v>
      </c>
      <c r="C743" s="34">
        <f>$G$4</f>
        <v>40</v>
      </c>
      <c r="D743" s="34">
        <f t="shared" si="22"/>
        <v>541246.1975248308</v>
      </c>
      <c r="F743" s="35"/>
      <c r="G743" s="3"/>
    </row>
    <row r="744" spans="1:7" ht="15" customHeight="1">
      <c r="A744" s="56">
        <f>DATE(YEAR(A740),MONTH(A740)+1,1)</f>
        <v>45444</v>
      </c>
      <c r="B744" s="3" t="str">
        <f t="shared" si="23"/>
        <v>Insurance</v>
      </c>
      <c r="C744" s="34">
        <f>$G$3</f>
        <v>150</v>
      </c>
      <c r="D744" s="34">
        <f t="shared" si="22"/>
        <v>541396.1975248308</v>
      </c>
      <c r="F744" s="35"/>
      <c r="G744" s="3"/>
    </row>
    <row r="745" spans="1:7" ht="15" customHeight="1">
      <c r="A745" s="56">
        <f>DATE(YEAR(A741),MONTH(A741)+1,$D$4)</f>
        <v>45444</v>
      </c>
      <c r="B745" s="3" t="str">
        <f t="shared" si="23"/>
        <v>Debit Order / Payment</v>
      </c>
      <c r="C745" s="34">
        <f>-$B$6-C743-C744</f>
        <v>-13357.895825866375</v>
      </c>
      <c r="D745" s="34">
        <f t="shared" si="22"/>
        <v>528038.3016989644</v>
      </c>
      <c r="F745" s="3">
        <f>COUNTIF($B$9:B745,B745)</f>
        <v>184</v>
      </c>
      <c r="G745" s="3"/>
    </row>
    <row r="746" spans="1:7" ht="15" customHeight="1">
      <c r="A746" s="56">
        <f>DATE(YEAR(A742),MONTH(A742)+2,1-1)</f>
        <v>45473</v>
      </c>
      <c r="B746" s="3" t="str">
        <f t="shared" si="23"/>
        <v>Interest</v>
      </c>
      <c r="C746" s="34">
        <f>D745*$B$5/12</f>
        <v>6600.478771237055</v>
      </c>
      <c r="D746" s="34">
        <f t="shared" si="22"/>
        <v>534638.7804702015</v>
      </c>
      <c r="F746" s="35"/>
      <c r="G746" s="3"/>
    </row>
    <row r="747" spans="1:7" ht="15" customHeight="1">
      <c r="A747" s="56">
        <f>DATE(YEAR(A743),MONTH(A743)+1,1)</f>
        <v>45474</v>
      </c>
      <c r="B747" s="3" t="str">
        <f t="shared" si="23"/>
        <v>Admin Fee</v>
      </c>
      <c r="C747" s="34">
        <f>$G$4</f>
        <v>40</v>
      </c>
      <c r="D747" s="34">
        <f t="shared" si="22"/>
        <v>534678.7804702015</v>
      </c>
      <c r="F747" s="35"/>
      <c r="G747" s="3"/>
    </row>
    <row r="748" spans="1:7" ht="15" customHeight="1">
      <c r="A748" s="56">
        <f>DATE(YEAR(A744),MONTH(A744)+1,1)</f>
        <v>45474</v>
      </c>
      <c r="B748" s="3" t="str">
        <f t="shared" si="23"/>
        <v>Insurance</v>
      </c>
      <c r="C748" s="34">
        <f>$G$3</f>
        <v>150</v>
      </c>
      <c r="D748" s="34">
        <f t="shared" si="22"/>
        <v>534828.7804702015</v>
      </c>
      <c r="F748" s="35"/>
      <c r="G748" s="3"/>
    </row>
    <row r="749" spans="1:7" ht="15" customHeight="1">
      <c r="A749" s="56">
        <f>DATE(YEAR(A745),MONTH(A745)+1,$D$4)</f>
        <v>45474</v>
      </c>
      <c r="B749" s="3" t="str">
        <f t="shared" si="23"/>
        <v>Debit Order / Payment</v>
      </c>
      <c r="C749" s="34">
        <f>-$B$6-C747-C748</f>
        <v>-13357.895825866375</v>
      </c>
      <c r="D749" s="34">
        <f t="shared" si="22"/>
        <v>521470.88464433514</v>
      </c>
      <c r="F749" s="3">
        <f>COUNTIF($B$9:B749,B749)</f>
        <v>185</v>
      </c>
      <c r="G749" s="3"/>
    </row>
    <row r="750" spans="1:7" ht="15" customHeight="1">
      <c r="A750" s="56">
        <f>DATE(YEAR(A746),MONTH(A746)+2,1-1)</f>
        <v>45504</v>
      </c>
      <c r="B750" s="3" t="str">
        <f t="shared" si="23"/>
        <v>Interest</v>
      </c>
      <c r="C750" s="34">
        <f>D749*$B$5/12</f>
        <v>6518.386058054189</v>
      </c>
      <c r="D750" s="34">
        <f t="shared" si="22"/>
        <v>527989.2707023893</v>
      </c>
      <c r="F750" s="35"/>
      <c r="G750" s="3"/>
    </row>
    <row r="751" spans="1:7" ht="15" customHeight="1">
      <c r="A751" s="56">
        <f>DATE(YEAR(A747),MONTH(A747)+1,1)</f>
        <v>45505</v>
      </c>
      <c r="B751" s="3" t="str">
        <f t="shared" si="23"/>
        <v>Admin Fee</v>
      </c>
      <c r="C751" s="34">
        <f>$G$4</f>
        <v>40</v>
      </c>
      <c r="D751" s="34">
        <f t="shared" si="22"/>
        <v>528029.2707023893</v>
      </c>
      <c r="F751" s="35"/>
      <c r="G751" s="3"/>
    </row>
    <row r="752" spans="1:7" ht="15" customHeight="1">
      <c r="A752" s="56">
        <f>DATE(YEAR(A748),MONTH(A748)+1,1)</f>
        <v>45505</v>
      </c>
      <c r="B752" s="3" t="str">
        <f t="shared" si="23"/>
        <v>Insurance</v>
      </c>
      <c r="C752" s="34">
        <f>$G$3</f>
        <v>150</v>
      </c>
      <c r="D752" s="34">
        <f t="shared" si="22"/>
        <v>528179.2707023893</v>
      </c>
      <c r="F752" s="35"/>
      <c r="G752" s="3"/>
    </row>
    <row r="753" spans="1:7" ht="15" customHeight="1">
      <c r="A753" s="56">
        <f>DATE(YEAR(A749),MONTH(A749)+1,$D$4)</f>
        <v>45505</v>
      </c>
      <c r="B753" s="3" t="str">
        <f t="shared" si="23"/>
        <v>Debit Order / Payment</v>
      </c>
      <c r="C753" s="34">
        <f>-$B$6-C751-C752</f>
        <v>-13357.895825866375</v>
      </c>
      <c r="D753" s="34">
        <f t="shared" si="22"/>
        <v>514821.3748765229</v>
      </c>
      <c r="F753" s="3">
        <f>COUNTIF($B$9:B753,B753)</f>
        <v>186</v>
      </c>
      <c r="G753" s="3"/>
    </row>
    <row r="754" spans="1:7" ht="15" customHeight="1">
      <c r="A754" s="56">
        <f>DATE(YEAR(A750),MONTH(A750)+2,1-1)</f>
        <v>45535</v>
      </c>
      <c r="B754" s="3" t="str">
        <f t="shared" si="23"/>
        <v>Interest</v>
      </c>
      <c r="C754" s="34">
        <f>D753*$B$5/12</f>
        <v>6435.267185956537</v>
      </c>
      <c r="D754" s="34">
        <f t="shared" si="22"/>
        <v>521256.64206247946</v>
      </c>
      <c r="F754" s="35"/>
      <c r="G754" s="3"/>
    </row>
    <row r="755" spans="1:7" ht="15" customHeight="1">
      <c r="A755" s="56">
        <f>DATE(YEAR(A751),MONTH(A751)+1,1)</f>
        <v>45536</v>
      </c>
      <c r="B755" s="3" t="str">
        <f t="shared" si="23"/>
        <v>Admin Fee</v>
      </c>
      <c r="C755" s="34">
        <f>$G$4</f>
        <v>40</v>
      </c>
      <c r="D755" s="34">
        <f t="shared" si="22"/>
        <v>521296.64206247946</v>
      </c>
      <c r="F755" s="35"/>
      <c r="G755" s="3"/>
    </row>
    <row r="756" spans="1:7" ht="15" customHeight="1">
      <c r="A756" s="56">
        <f>DATE(YEAR(A752),MONTH(A752)+1,1)</f>
        <v>45536</v>
      </c>
      <c r="B756" s="3" t="str">
        <f t="shared" si="23"/>
        <v>Insurance</v>
      </c>
      <c r="C756" s="34">
        <f>$G$3</f>
        <v>150</v>
      </c>
      <c r="D756" s="34">
        <f t="shared" si="22"/>
        <v>521446.64206247946</v>
      </c>
      <c r="F756" s="35"/>
      <c r="G756" s="3"/>
    </row>
    <row r="757" spans="1:7" ht="15" customHeight="1">
      <c r="A757" s="56">
        <f>DATE(YEAR(A753),MONTH(A753)+1,$D$4)</f>
        <v>45536</v>
      </c>
      <c r="B757" s="3" t="str">
        <f t="shared" si="23"/>
        <v>Debit Order / Payment</v>
      </c>
      <c r="C757" s="34">
        <f>-$B$6-C755-C756</f>
        <v>-13357.895825866375</v>
      </c>
      <c r="D757" s="34">
        <f t="shared" si="22"/>
        <v>508088.7462366131</v>
      </c>
      <c r="F757" s="3">
        <f>COUNTIF($B$9:B757,B757)</f>
        <v>187</v>
      </c>
      <c r="G757" s="3"/>
    </row>
    <row r="758" spans="1:7" ht="15" customHeight="1">
      <c r="A758" s="56">
        <f>DATE(YEAR(A754),MONTH(A754)+2,1-1)</f>
        <v>45565</v>
      </c>
      <c r="B758" s="3" t="str">
        <f t="shared" si="23"/>
        <v>Interest</v>
      </c>
      <c r="C758" s="34">
        <f>D757*$B$5/12</f>
        <v>6351.1093279576635</v>
      </c>
      <c r="D758" s="34">
        <f t="shared" si="22"/>
        <v>514439.85556457075</v>
      </c>
      <c r="F758" s="35"/>
      <c r="G758" s="3"/>
    </row>
    <row r="759" spans="1:7" ht="15" customHeight="1">
      <c r="A759" s="56">
        <f>DATE(YEAR(A755),MONTH(A755)+1,1)</f>
        <v>45566</v>
      </c>
      <c r="B759" s="3" t="str">
        <f t="shared" si="23"/>
        <v>Admin Fee</v>
      </c>
      <c r="C759" s="34">
        <f>$G$4</f>
        <v>40</v>
      </c>
      <c r="D759" s="34">
        <f t="shared" si="22"/>
        <v>514479.85556457075</v>
      </c>
      <c r="F759" s="35"/>
      <c r="G759" s="3"/>
    </row>
    <row r="760" spans="1:7" ht="15" customHeight="1">
      <c r="A760" s="56">
        <f>DATE(YEAR(A756),MONTH(A756)+1,1)</f>
        <v>45566</v>
      </c>
      <c r="B760" s="3" t="str">
        <f t="shared" si="23"/>
        <v>Insurance</v>
      </c>
      <c r="C760" s="34">
        <f>$G$3</f>
        <v>150</v>
      </c>
      <c r="D760" s="34">
        <f t="shared" si="22"/>
        <v>514629.85556457075</v>
      </c>
      <c r="F760" s="35"/>
      <c r="G760" s="3"/>
    </row>
    <row r="761" spans="1:7" ht="15" customHeight="1">
      <c r="A761" s="56">
        <f>DATE(YEAR(A757),MONTH(A757)+1,$D$4)</f>
        <v>45566</v>
      </c>
      <c r="B761" s="3" t="str">
        <f t="shared" si="23"/>
        <v>Debit Order / Payment</v>
      </c>
      <c r="C761" s="34">
        <f>-$B$6-C759-C760</f>
        <v>-13357.895825866375</v>
      </c>
      <c r="D761" s="34">
        <f t="shared" si="22"/>
        <v>501271.9597387044</v>
      </c>
      <c r="F761" s="3">
        <f>COUNTIF($B$9:B761,B761)</f>
        <v>188</v>
      </c>
      <c r="G761" s="3"/>
    </row>
    <row r="762" spans="1:7" ht="15" customHeight="1">
      <c r="A762" s="56">
        <f>DATE(YEAR(A758),MONTH(A758)+2,1-1)</f>
        <v>45596</v>
      </c>
      <c r="B762" s="3" t="str">
        <f t="shared" si="23"/>
        <v>Interest</v>
      </c>
      <c r="C762" s="34">
        <f>D761*$B$5/12</f>
        <v>6265.899496733804</v>
      </c>
      <c r="D762" s="34">
        <f t="shared" si="22"/>
        <v>507537.85923543817</v>
      </c>
      <c r="F762" s="35"/>
      <c r="G762" s="3"/>
    </row>
    <row r="763" spans="1:7" ht="15" customHeight="1">
      <c r="A763" s="56">
        <f>DATE(YEAR(A759),MONTH(A759)+1,1)</f>
        <v>45597</v>
      </c>
      <c r="B763" s="3" t="str">
        <f t="shared" si="23"/>
        <v>Admin Fee</v>
      </c>
      <c r="C763" s="34">
        <f>$G$4</f>
        <v>40</v>
      </c>
      <c r="D763" s="34">
        <f t="shared" si="22"/>
        <v>507577.85923543817</v>
      </c>
      <c r="F763" s="35"/>
      <c r="G763" s="3"/>
    </row>
    <row r="764" spans="1:7" ht="15" customHeight="1">
      <c r="A764" s="56">
        <f>DATE(YEAR(A760),MONTH(A760)+1,1)</f>
        <v>45597</v>
      </c>
      <c r="B764" s="3" t="str">
        <f t="shared" si="23"/>
        <v>Insurance</v>
      </c>
      <c r="C764" s="34">
        <f>$G$3</f>
        <v>150</v>
      </c>
      <c r="D764" s="34">
        <f t="shared" si="22"/>
        <v>507727.85923543817</v>
      </c>
      <c r="F764" s="35"/>
      <c r="G764" s="3"/>
    </row>
    <row r="765" spans="1:7" ht="15" customHeight="1">
      <c r="A765" s="56">
        <f>DATE(YEAR(A761),MONTH(A761)+1,$D$4)</f>
        <v>45597</v>
      </c>
      <c r="B765" s="3" t="str">
        <f t="shared" si="23"/>
        <v>Debit Order / Payment</v>
      </c>
      <c r="C765" s="34">
        <f>-$B$6-C763-C764</f>
        <v>-13357.895825866375</v>
      </c>
      <c r="D765" s="34">
        <f t="shared" si="22"/>
        <v>494369.9634095718</v>
      </c>
      <c r="F765" s="3">
        <f>COUNTIF($B$9:B765,B765)</f>
        <v>189</v>
      </c>
      <c r="G765" s="3"/>
    </row>
    <row r="766" spans="1:7" ht="15" customHeight="1">
      <c r="A766" s="56">
        <f>DATE(YEAR(A762),MONTH(A762)+2,1-1)</f>
        <v>45626</v>
      </c>
      <c r="B766" s="3" t="str">
        <f t="shared" si="23"/>
        <v>Interest</v>
      </c>
      <c r="C766" s="34">
        <f>D765*$B$5/12</f>
        <v>6179.624542619647</v>
      </c>
      <c r="D766" s="34">
        <f t="shared" si="22"/>
        <v>500549.5879521914</v>
      </c>
      <c r="F766" s="35"/>
      <c r="G766" s="3"/>
    </row>
    <row r="767" spans="1:7" ht="15" customHeight="1">
      <c r="A767" s="56">
        <f>DATE(YEAR(A763),MONTH(A763)+1,1)</f>
        <v>45627</v>
      </c>
      <c r="B767" s="3" t="str">
        <f t="shared" si="23"/>
        <v>Admin Fee</v>
      </c>
      <c r="C767" s="34">
        <f>$G$4</f>
        <v>40</v>
      </c>
      <c r="D767" s="34">
        <f t="shared" si="22"/>
        <v>500589.5879521914</v>
      </c>
      <c r="F767" s="35"/>
      <c r="G767" s="3"/>
    </row>
    <row r="768" spans="1:7" ht="15" customHeight="1">
      <c r="A768" s="56">
        <f>DATE(YEAR(A764),MONTH(A764)+1,1)</f>
        <v>45627</v>
      </c>
      <c r="B768" s="3" t="str">
        <f t="shared" si="23"/>
        <v>Insurance</v>
      </c>
      <c r="C768" s="34">
        <f>$G$3</f>
        <v>150</v>
      </c>
      <c r="D768" s="34">
        <f t="shared" si="22"/>
        <v>500739.5879521914</v>
      </c>
      <c r="F768" s="35"/>
      <c r="G768" s="3"/>
    </row>
    <row r="769" spans="1:7" ht="15" customHeight="1">
      <c r="A769" s="56">
        <f>DATE(YEAR(A765),MONTH(A765)+1,$D$4)</f>
        <v>45627</v>
      </c>
      <c r="B769" s="3" t="str">
        <f t="shared" si="23"/>
        <v>Debit Order / Payment</v>
      </c>
      <c r="C769" s="34">
        <f>-$B$6-C767-C768</f>
        <v>-13357.895825866375</v>
      </c>
      <c r="D769" s="34">
        <f t="shared" si="22"/>
        <v>487381.69212632504</v>
      </c>
      <c r="F769" s="3">
        <f>COUNTIF($B$9:B769,B769)</f>
        <v>190</v>
      </c>
      <c r="G769" s="3"/>
    </row>
    <row r="770" spans="1:7" ht="15" customHeight="1">
      <c r="A770" s="56">
        <f>DATE(YEAR(A766),MONTH(A766)+2,1-1)</f>
        <v>45657</v>
      </c>
      <c r="B770" s="3" t="str">
        <f t="shared" si="23"/>
        <v>Interest</v>
      </c>
      <c r="C770" s="34">
        <f>D769*$B$5/12</f>
        <v>6092.2711515790625</v>
      </c>
      <c r="D770" s="34">
        <f t="shared" si="22"/>
        <v>493473.9632779041</v>
      </c>
      <c r="F770" s="35"/>
      <c r="G770" s="3"/>
    </row>
    <row r="771" spans="1:7" ht="15" customHeight="1">
      <c r="A771" s="56">
        <f>DATE(YEAR(A767),MONTH(A767)+1,1)</f>
        <v>45658</v>
      </c>
      <c r="B771" s="3" t="str">
        <f t="shared" si="23"/>
        <v>Admin Fee</v>
      </c>
      <c r="C771" s="34">
        <f>$G$4</f>
        <v>40</v>
      </c>
      <c r="D771" s="34">
        <f t="shared" si="22"/>
        <v>493513.9632779041</v>
      </c>
      <c r="F771" s="35"/>
      <c r="G771" s="3"/>
    </row>
    <row r="772" spans="1:7" ht="15" customHeight="1">
      <c r="A772" s="56">
        <f>DATE(YEAR(A768),MONTH(A768)+1,1)</f>
        <v>45658</v>
      </c>
      <c r="B772" s="3" t="str">
        <f t="shared" si="23"/>
        <v>Insurance</v>
      </c>
      <c r="C772" s="34">
        <f>$G$3</f>
        <v>150</v>
      </c>
      <c r="D772" s="34">
        <f t="shared" si="22"/>
        <v>493663.9632779041</v>
      </c>
      <c r="F772" s="35"/>
      <c r="G772" s="3"/>
    </row>
    <row r="773" spans="1:7" ht="15" customHeight="1">
      <c r="A773" s="56">
        <f>DATE(YEAR(A769),MONTH(A769)+1,$D$4)</f>
        <v>45658</v>
      </c>
      <c r="B773" s="3" t="str">
        <f t="shared" si="23"/>
        <v>Debit Order / Payment</v>
      </c>
      <c r="C773" s="34">
        <f>-$B$6-C771-C772</f>
        <v>-13357.895825866375</v>
      </c>
      <c r="D773" s="34">
        <f t="shared" si="22"/>
        <v>480306.0674520377</v>
      </c>
      <c r="F773" s="3">
        <f>COUNTIF($B$9:B773,B773)</f>
        <v>191</v>
      </c>
      <c r="G773" s="3"/>
    </row>
    <row r="774" spans="1:7" ht="15" customHeight="1">
      <c r="A774" s="56">
        <f>DATE(YEAR(A770),MONTH(A770)+2,1-1)</f>
        <v>45688</v>
      </c>
      <c r="B774" s="3" t="str">
        <f t="shared" si="23"/>
        <v>Interest</v>
      </c>
      <c r="C774" s="34">
        <f>D773*$B$5/12</f>
        <v>6003.825843150472</v>
      </c>
      <c r="D774" s="34">
        <f t="shared" si="22"/>
        <v>486309.8932951882</v>
      </c>
      <c r="F774" s="35"/>
      <c r="G774" s="3"/>
    </row>
    <row r="775" spans="1:7" ht="15" customHeight="1">
      <c r="A775" s="56">
        <f>DATE(YEAR(A771),MONTH(A771)+1,1)</f>
        <v>45689</v>
      </c>
      <c r="B775" s="3" t="str">
        <f t="shared" si="23"/>
        <v>Admin Fee</v>
      </c>
      <c r="C775" s="34">
        <f>$G$4</f>
        <v>40</v>
      </c>
      <c r="D775" s="34">
        <f t="shared" si="22"/>
        <v>486349.8932951882</v>
      </c>
      <c r="F775" s="35"/>
      <c r="G775" s="3"/>
    </row>
    <row r="776" spans="1:7" ht="15" customHeight="1">
      <c r="A776" s="56">
        <f>DATE(YEAR(A772),MONTH(A772)+1,1)</f>
        <v>45689</v>
      </c>
      <c r="B776" s="3" t="str">
        <f t="shared" si="23"/>
        <v>Insurance</v>
      </c>
      <c r="C776" s="34">
        <f>$G$3</f>
        <v>150</v>
      </c>
      <c r="D776" s="34">
        <f t="shared" si="22"/>
        <v>486499.8932951882</v>
      </c>
      <c r="F776" s="35"/>
      <c r="G776" s="3"/>
    </row>
    <row r="777" spans="1:7" ht="15" customHeight="1">
      <c r="A777" s="56">
        <f>DATE(YEAR(A773),MONTH(A773)+1,$D$4)</f>
        <v>45689</v>
      </c>
      <c r="B777" s="3" t="str">
        <f t="shared" si="23"/>
        <v>Debit Order / Payment</v>
      </c>
      <c r="C777" s="34">
        <f>-$B$6-C775-C776</f>
        <v>-13357.895825866375</v>
      </c>
      <c r="D777" s="34">
        <f t="shared" si="22"/>
        <v>473141.9974693218</v>
      </c>
      <c r="F777" s="3">
        <f>COUNTIF($B$9:B777,B777)</f>
        <v>192</v>
      </c>
      <c r="G777" s="3"/>
    </row>
    <row r="778" spans="1:7" ht="15" customHeight="1">
      <c r="A778" s="56">
        <f>DATE(YEAR(A774),MONTH(A774)+2,1-1)</f>
        <v>45716</v>
      </c>
      <c r="B778" s="3" t="str">
        <f t="shared" si="23"/>
        <v>Interest</v>
      </c>
      <c r="C778" s="34">
        <f>D777*$B$5/12</f>
        <v>5914.274968366523</v>
      </c>
      <c r="D778" s="34">
        <f aca="true" t="shared" si="24" ref="D778:D841">D777+C778</f>
        <v>479056.27243768837</v>
      </c>
      <c r="F778" s="35"/>
      <c r="G778" s="3"/>
    </row>
    <row r="779" spans="1:7" ht="15" customHeight="1">
      <c r="A779" s="56">
        <f>DATE(YEAR(A775),MONTH(A775)+1,1)</f>
        <v>45717</v>
      </c>
      <c r="B779" s="3" t="str">
        <f t="shared" si="23"/>
        <v>Admin Fee</v>
      </c>
      <c r="C779" s="34">
        <f>$G$4</f>
        <v>40</v>
      </c>
      <c r="D779" s="34">
        <f t="shared" si="24"/>
        <v>479096.27243768837</v>
      </c>
      <c r="F779" s="35"/>
      <c r="G779" s="3"/>
    </row>
    <row r="780" spans="1:7" ht="15" customHeight="1">
      <c r="A780" s="56">
        <f>DATE(YEAR(A776),MONTH(A776)+1,1)</f>
        <v>45717</v>
      </c>
      <c r="B780" s="3" t="str">
        <f t="shared" si="23"/>
        <v>Insurance</v>
      </c>
      <c r="C780" s="34">
        <f>$G$3</f>
        <v>150</v>
      </c>
      <c r="D780" s="34">
        <f t="shared" si="24"/>
        <v>479246.27243768837</v>
      </c>
      <c r="F780" s="35"/>
      <c r="G780" s="3"/>
    </row>
    <row r="781" spans="1:7" ht="15" customHeight="1">
      <c r="A781" s="56">
        <f>DATE(YEAR(A777),MONTH(A777)+1,$D$4)</f>
        <v>45717</v>
      </c>
      <c r="B781" s="3" t="str">
        <f t="shared" si="23"/>
        <v>Debit Order / Payment</v>
      </c>
      <c r="C781" s="34">
        <f>-$B$6-C779-C780</f>
        <v>-13357.895825866375</v>
      </c>
      <c r="D781" s="34">
        <f t="shared" si="24"/>
        <v>465888.376611822</v>
      </c>
      <c r="F781" s="3">
        <f>COUNTIF($B$9:B781,B781)</f>
        <v>193</v>
      </c>
      <c r="G781" s="3"/>
    </row>
    <row r="782" spans="1:7" ht="15" customHeight="1">
      <c r="A782" s="56">
        <f>DATE(YEAR(A778),MONTH(A778)+2,1-1)</f>
        <v>45747</v>
      </c>
      <c r="B782" s="3" t="str">
        <f t="shared" si="23"/>
        <v>Interest</v>
      </c>
      <c r="C782" s="34">
        <f>D781*$B$5/12</f>
        <v>5823.604707647774</v>
      </c>
      <c r="D782" s="34">
        <f t="shared" si="24"/>
        <v>471711.98131946975</v>
      </c>
      <c r="F782" s="35"/>
      <c r="G782" s="3"/>
    </row>
    <row r="783" spans="1:7" ht="15" customHeight="1">
      <c r="A783" s="56">
        <f>DATE(YEAR(A779),MONTH(A779)+1,1)</f>
        <v>45748</v>
      </c>
      <c r="B783" s="3" t="str">
        <f t="shared" si="23"/>
        <v>Admin Fee</v>
      </c>
      <c r="C783" s="34">
        <f>$G$4</f>
        <v>40</v>
      </c>
      <c r="D783" s="34">
        <f t="shared" si="24"/>
        <v>471751.98131946975</v>
      </c>
      <c r="F783" s="35"/>
      <c r="G783" s="3"/>
    </row>
    <row r="784" spans="1:7" ht="15" customHeight="1">
      <c r="A784" s="56">
        <f>DATE(YEAR(A780),MONTH(A780)+1,1)</f>
        <v>45748</v>
      </c>
      <c r="B784" s="3" t="str">
        <f t="shared" si="23"/>
        <v>Insurance</v>
      </c>
      <c r="C784" s="34">
        <f>$G$3</f>
        <v>150</v>
      </c>
      <c r="D784" s="34">
        <f t="shared" si="24"/>
        <v>471901.98131946975</v>
      </c>
      <c r="F784" s="35"/>
      <c r="G784" s="3"/>
    </row>
    <row r="785" spans="1:7" ht="15" customHeight="1">
      <c r="A785" s="56">
        <f>DATE(YEAR(A781),MONTH(A781)+1,$D$4)</f>
        <v>45748</v>
      </c>
      <c r="B785" s="3" t="str">
        <f t="shared" si="23"/>
        <v>Debit Order / Payment</v>
      </c>
      <c r="C785" s="34">
        <f>-$B$6-C783-C784</f>
        <v>-13357.895825866375</v>
      </c>
      <c r="D785" s="34">
        <f t="shared" si="24"/>
        <v>458544.0854936034</v>
      </c>
      <c r="F785" s="3">
        <f>COUNTIF($B$9:B785,B785)</f>
        <v>194</v>
      </c>
      <c r="G785" s="3"/>
    </row>
    <row r="786" spans="1:7" ht="15" customHeight="1">
      <c r="A786" s="56">
        <f>DATE(YEAR(A782),MONTH(A782)+2,1-1)</f>
        <v>45777</v>
      </c>
      <c r="B786" s="3" t="str">
        <f aca="true" t="shared" si="25" ref="B786:B849">B782</f>
        <v>Interest</v>
      </c>
      <c r="C786" s="34">
        <f>D785*$B$5/12</f>
        <v>5731.801068670043</v>
      </c>
      <c r="D786" s="34">
        <f t="shared" si="24"/>
        <v>464275.88656227343</v>
      </c>
      <c r="F786" s="35"/>
      <c r="G786" s="3"/>
    </row>
    <row r="787" spans="1:7" ht="15" customHeight="1">
      <c r="A787" s="56">
        <f>DATE(YEAR(A783),MONTH(A783)+1,1)</f>
        <v>45778</v>
      </c>
      <c r="B787" s="3" t="str">
        <f t="shared" si="25"/>
        <v>Admin Fee</v>
      </c>
      <c r="C787" s="34">
        <f>$G$4</f>
        <v>40</v>
      </c>
      <c r="D787" s="34">
        <f t="shared" si="24"/>
        <v>464315.88656227343</v>
      </c>
      <c r="F787" s="35"/>
      <c r="G787" s="3"/>
    </row>
    <row r="788" spans="1:7" ht="15" customHeight="1">
      <c r="A788" s="56">
        <f>DATE(YEAR(A784),MONTH(A784)+1,1)</f>
        <v>45778</v>
      </c>
      <c r="B788" s="3" t="str">
        <f t="shared" si="25"/>
        <v>Insurance</v>
      </c>
      <c r="C788" s="34">
        <f>$G$3</f>
        <v>150</v>
      </c>
      <c r="D788" s="34">
        <f t="shared" si="24"/>
        <v>464465.88656227343</v>
      </c>
      <c r="F788" s="35"/>
      <c r="G788" s="3"/>
    </row>
    <row r="789" spans="1:7" ht="15" customHeight="1">
      <c r="A789" s="56">
        <f>DATE(YEAR(A785),MONTH(A785)+1,$D$4)</f>
        <v>45778</v>
      </c>
      <c r="B789" s="3" t="str">
        <f t="shared" si="25"/>
        <v>Debit Order / Payment</v>
      </c>
      <c r="C789" s="34">
        <f>-$B$6-C787-C788</f>
        <v>-13357.895825866375</v>
      </c>
      <c r="D789" s="34">
        <f t="shared" si="24"/>
        <v>451107.99073640705</v>
      </c>
      <c r="F789" s="3">
        <f>COUNTIF($B$9:B789,B789)</f>
        <v>195</v>
      </c>
      <c r="G789" s="3"/>
    </row>
    <row r="790" spans="1:7" ht="15" customHeight="1">
      <c r="A790" s="56">
        <f>DATE(YEAR(A786),MONTH(A786)+2,1-1)</f>
        <v>45808</v>
      </c>
      <c r="B790" s="3" t="str">
        <f t="shared" si="25"/>
        <v>Interest</v>
      </c>
      <c r="C790" s="34">
        <f>D789*$B$5/12</f>
        <v>5638.849884205088</v>
      </c>
      <c r="D790" s="34">
        <f t="shared" si="24"/>
        <v>456746.84062061214</v>
      </c>
      <c r="F790" s="35"/>
      <c r="G790" s="3"/>
    </row>
    <row r="791" spans="1:7" ht="15" customHeight="1">
      <c r="A791" s="56">
        <f>DATE(YEAR(A787),MONTH(A787)+1,1)</f>
        <v>45809</v>
      </c>
      <c r="B791" s="3" t="str">
        <f t="shared" si="25"/>
        <v>Admin Fee</v>
      </c>
      <c r="C791" s="34">
        <f>$G$4</f>
        <v>40</v>
      </c>
      <c r="D791" s="34">
        <f t="shared" si="24"/>
        <v>456786.84062061214</v>
      </c>
      <c r="F791" s="35"/>
      <c r="G791" s="3"/>
    </row>
    <row r="792" spans="1:7" ht="15" customHeight="1">
      <c r="A792" s="56">
        <f>DATE(YEAR(A788),MONTH(A788)+1,1)</f>
        <v>45809</v>
      </c>
      <c r="B792" s="3" t="str">
        <f t="shared" si="25"/>
        <v>Insurance</v>
      </c>
      <c r="C792" s="34">
        <f>$G$3</f>
        <v>150</v>
      </c>
      <c r="D792" s="34">
        <f t="shared" si="24"/>
        <v>456936.84062061214</v>
      </c>
      <c r="F792" s="35"/>
      <c r="G792" s="3"/>
    </row>
    <row r="793" spans="1:7" ht="15" customHeight="1">
      <c r="A793" s="56">
        <f>DATE(YEAR(A789),MONTH(A789)+1,$D$4)</f>
        <v>45809</v>
      </c>
      <c r="B793" s="3" t="str">
        <f t="shared" si="25"/>
        <v>Debit Order / Payment</v>
      </c>
      <c r="C793" s="34">
        <f>-$B$6-C791-C792</f>
        <v>-13357.895825866375</v>
      </c>
      <c r="D793" s="34">
        <f t="shared" si="24"/>
        <v>443578.94479474577</v>
      </c>
      <c r="F793" s="3">
        <f>COUNTIF($B$9:B793,B793)</f>
        <v>196</v>
      </c>
      <c r="G793" s="3"/>
    </row>
    <row r="794" spans="1:7" ht="15" customHeight="1">
      <c r="A794" s="56">
        <f>DATE(YEAR(A790),MONTH(A790)+2,1-1)</f>
        <v>45838</v>
      </c>
      <c r="B794" s="3" t="str">
        <f t="shared" si="25"/>
        <v>Interest</v>
      </c>
      <c r="C794" s="34">
        <f>D793*$B$5/12</f>
        <v>5544.736809934322</v>
      </c>
      <c r="D794" s="34">
        <f t="shared" si="24"/>
        <v>449123.6816046801</v>
      </c>
      <c r="F794" s="35"/>
      <c r="G794" s="3"/>
    </row>
    <row r="795" spans="1:7" ht="15" customHeight="1">
      <c r="A795" s="56">
        <f>DATE(YEAR(A791),MONTH(A791)+1,1)</f>
        <v>45839</v>
      </c>
      <c r="B795" s="3" t="str">
        <f t="shared" si="25"/>
        <v>Admin Fee</v>
      </c>
      <c r="C795" s="34">
        <f>$G$4</f>
        <v>40</v>
      </c>
      <c r="D795" s="34">
        <f t="shared" si="24"/>
        <v>449163.6816046801</v>
      </c>
      <c r="F795" s="35"/>
      <c r="G795" s="3"/>
    </row>
    <row r="796" spans="1:7" ht="15" customHeight="1">
      <c r="A796" s="56">
        <f>DATE(YEAR(A792),MONTH(A792)+1,1)</f>
        <v>45839</v>
      </c>
      <c r="B796" s="3" t="str">
        <f t="shared" si="25"/>
        <v>Insurance</v>
      </c>
      <c r="C796" s="34">
        <f>$G$3</f>
        <v>150</v>
      </c>
      <c r="D796" s="34">
        <f t="shared" si="24"/>
        <v>449313.6816046801</v>
      </c>
      <c r="F796" s="35"/>
      <c r="G796" s="3"/>
    </row>
    <row r="797" spans="1:7" ht="15" customHeight="1">
      <c r="A797" s="56">
        <f>DATE(YEAR(A793),MONTH(A793)+1,$D$4)</f>
        <v>45839</v>
      </c>
      <c r="B797" s="3" t="str">
        <f t="shared" si="25"/>
        <v>Debit Order / Payment</v>
      </c>
      <c r="C797" s="34">
        <f>-$B$6-C795-C796</f>
        <v>-13357.895825866375</v>
      </c>
      <c r="D797" s="34">
        <f t="shared" si="24"/>
        <v>435955.7857788137</v>
      </c>
      <c r="F797" s="3">
        <f>COUNTIF($B$9:B797,B797)</f>
        <v>197</v>
      </c>
      <c r="G797" s="3"/>
    </row>
    <row r="798" spans="1:7" ht="15" customHeight="1">
      <c r="A798" s="56">
        <f>DATE(YEAR(A794),MONTH(A794)+2,1-1)</f>
        <v>45869</v>
      </c>
      <c r="B798" s="3" t="str">
        <f t="shared" si="25"/>
        <v>Interest</v>
      </c>
      <c r="C798" s="34">
        <f>D797*$B$5/12</f>
        <v>5449.447322235171</v>
      </c>
      <c r="D798" s="34">
        <f t="shared" si="24"/>
        <v>441405.23310104886</v>
      </c>
      <c r="F798" s="35"/>
      <c r="G798" s="3"/>
    </row>
    <row r="799" spans="1:7" ht="15" customHeight="1">
      <c r="A799" s="56">
        <f>DATE(YEAR(A795),MONTH(A795)+1,1)</f>
        <v>45870</v>
      </c>
      <c r="B799" s="3" t="str">
        <f t="shared" si="25"/>
        <v>Admin Fee</v>
      </c>
      <c r="C799" s="34">
        <f>$G$4</f>
        <v>40</v>
      </c>
      <c r="D799" s="34">
        <f t="shared" si="24"/>
        <v>441445.23310104886</v>
      </c>
      <c r="F799" s="35"/>
      <c r="G799" s="3"/>
    </row>
    <row r="800" spans="1:7" ht="15" customHeight="1">
      <c r="A800" s="56">
        <f>DATE(YEAR(A796),MONTH(A796)+1,1)</f>
        <v>45870</v>
      </c>
      <c r="B800" s="3" t="str">
        <f t="shared" si="25"/>
        <v>Insurance</v>
      </c>
      <c r="C800" s="34">
        <f>$G$3</f>
        <v>150</v>
      </c>
      <c r="D800" s="34">
        <f t="shared" si="24"/>
        <v>441595.23310104886</v>
      </c>
      <c r="F800" s="35"/>
      <c r="G800" s="3"/>
    </row>
    <row r="801" spans="1:7" ht="15" customHeight="1">
      <c r="A801" s="56">
        <f>DATE(YEAR(A797),MONTH(A797)+1,$D$4)</f>
        <v>45870</v>
      </c>
      <c r="B801" s="3" t="str">
        <f t="shared" si="25"/>
        <v>Debit Order / Payment</v>
      </c>
      <c r="C801" s="34">
        <f>-$B$6-C799-C800</f>
        <v>-13357.895825866375</v>
      </c>
      <c r="D801" s="34">
        <f t="shared" si="24"/>
        <v>428237.3372751825</v>
      </c>
      <c r="F801" s="3">
        <f>COUNTIF($B$9:B801,B801)</f>
        <v>198</v>
      </c>
      <c r="G801" s="3"/>
    </row>
    <row r="802" spans="1:7" ht="15" customHeight="1">
      <c r="A802" s="56">
        <f>DATE(YEAR(A798),MONTH(A798)+2,1-1)</f>
        <v>45900</v>
      </c>
      <c r="B802" s="3" t="str">
        <f t="shared" si="25"/>
        <v>Interest</v>
      </c>
      <c r="C802" s="34">
        <f>D801*$B$5/12</f>
        <v>5352.96671593978</v>
      </c>
      <c r="D802" s="34">
        <f t="shared" si="24"/>
        <v>433590.3039911223</v>
      </c>
      <c r="F802" s="35"/>
      <c r="G802" s="3"/>
    </row>
    <row r="803" spans="1:7" ht="15" customHeight="1">
      <c r="A803" s="56">
        <f>DATE(YEAR(A799),MONTH(A799)+1,1)</f>
        <v>45901</v>
      </c>
      <c r="B803" s="3" t="str">
        <f t="shared" si="25"/>
        <v>Admin Fee</v>
      </c>
      <c r="C803" s="34">
        <f>$G$4</f>
        <v>40</v>
      </c>
      <c r="D803" s="34">
        <f t="shared" si="24"/>
        <v>433630.3039911223</v>
      </c>
      <c r="F803" s="35"/>
      <c r="G803" s="3"/>
    </row>
    <row r="804" spans="1:7" ht="15" customHeight="1">
      <c r="A804" s="56">
        <f>DATE(YEAR(A800),MONTH(A800)+1,1)</f>
        <v>45901</v>
      </c>
      <c r="B804" s="3" t="str">
        <f t="shared" si="25"/>
        <v>Insurance</v>
      </c>
      <c r="C804" s="34">
        <f>$G$3</f>
        <v>150</v>
      </c>
      <c r="D804" s="34">
        <f t="shared" si="24"/>
        <v>433780.3039911223</v>
      </c>
      <c r="F804" s="35"/>
      <c r="G804" s="3"/>
    </row>
    <row r="805" spans="1:7" ht="15" customHeight="1">
      <c r="A805" s="56">
        <f>DATE(YEAR(A801),MONTH(A801)+1,$D$4)</f>
        <v>45901</v>
      </c>
      <c r="B805" s="3" t="str">
        <f t="shared" si="25"/>
        <v>Debit Order / Payment</v>
      </c>
      <c r="C805" s="34">
        <f>-$B$6-C803-C804</f>
        <v>-13357.895825866375</v>
      </c>
      <c r="D805" s="34">
        <f t="shared" si="24"/>
        <v>420422.4081652559</v>
      </c>
      <c r="F805" s="3">
        <f>COUNTIF($B$9:B805,B805)</f>
        <v>199</v>
      </c>
      <c r="G805" s="3"/>
    </row>
    <row r="806" spans="1:7" ht="15" customHeight="1">
      <c r="A806" s="56">
        <f>DATE(YEAR(A802),MONTH(A802)+2,1-1)</f>
        <v>45930</v>
      </c>
      <c r="B806" s="3" t="str">
        <f t="shared" si="25"/>
        <v>Interest</v>
      </c>
      <c r="C806" s="34">
        <f>D805*$B$5/12</f>
        <v>5255.280102065699</v>
      </c>
      <c r="D806" s="34">
        <f t="shared" si="24"/>
        <v>425677.6882673216</v>
      </c>
      <c r="F806" s="35"/>
      <c r="G806" s="3"/>
    </row>
    <row r="807" spans="1:7" ht="15" customHeight="1">
      <c r="A807" s="56">
        <f>DATE(YEAR(A803),MONTH(A803)+1,1)</f>
        <v>45931</v>
      </c>
      <c r="B807" s="3" t="str">
        <f t="shared" si="25"/>
        <v>Admin Fee</v>
      </c>
      <c r="C807" s="34">
        <f>$G$4</f>
        <v>40</v>
      </c>
      <c r="D807" s="34">
        <f t="shared" si="24"/>
        <v>425717.6882673216</v>
      </c>
      <c r="F807" s="35"/>
      <c r="G807" s="3"/>
    </row>
    <row r="808" spans="1:7" ht="15" customHeight="1">
      <c r="A808" s="56">
        <f>DATE(YEAR(A804),MONTH(A804)+1,1)</f>
        <v>45931</v>
      </c>
      <c r="B808" s="3" t="str">
        <f t="shared" si="25"/>
        <v>Insurance</v>
      </c>
      <c r="C808" s="34">
        <f>$G$3</f>
        <v>150</v>
      </c>
      <c r="D808" s="34">
        <f t="shared" si="24"/>
        <v>425867.6882673216</v>
      </c>
      <c r="F808" s="35"/>
      <c r="G808" s="3"/>
    </row>
    <row r="809" spans="1:7" ht="15" customHeight="1">
      <c r="A809" s="56">
        <f>DATE(YEAR(A805),MONTH(A805)+1,$D$4)</f>
        <v>45931</v>
      </c>
      <c r="B809" s="3" t="str">
        <f t="shared" si="25"/>
        <v>Debit Order / Payment</v>
      </c>
      <c r="C809" s="34">
        <f>-$B$6-C807-C808</f>
        <v>-13357.895825866375</v>
      </c>
      <c r="D809" s="34">
        <f t="shared" si="24"/>
        <v>412509.79244145524</v>
      </c>
      <c r="F809" s="3">
        <f>COUNTIF($B$9:B809,B809)</f>
        <v>200</v>
      </c>
      <c r="G809" s="3"/>
    </row>
    <row r="810" spans="1:7" ht="15" customHeight="1">
      <c r="A810" s="56">
        <f>DATE(YEAR(A806),MONTH(A806)+2,1-1)</f>
        <v>45961</v>
      </c>
      <c r="B810" s="3" t="str">
        <f t="shared" si="25"/>
        <v>Interest</v>
      </c>
      <c r="C810" s="34">
        <f>D809*$B$5/12</f>
        <v>5156.37240551819</v>
      </c>
      <c r="D810" s="34">
        <f t="shared" si="24"/>
        <v>417666.16484697344</v>
      </c>
      <c r="F810" s="35"/>
      <c r="G810" s="3"/>
    </row>
    <row r="811" spans="1:7" ht="15" customHeight="1">
      <c r="A811" s="56">
        <f>DATE(YEAR(A807),MONTH(A807)+1,1)</f>
        <v>45962</v>
      </c>
      <c r="B811" s="3" t="str">
        <f t="shared" si="25"/>
        <v>Admin Fee</v>
      </c>
      <c r="C811" s="34">
        <f>$G$4</f>
        <v>40</v>
      </c>
      <c r="D811" s="34">
        <f t="shared" si="24"/>
        <v>417706.16484697344</v>
      </c>
      <c r="F811" s="35"/>
      <c r="G811" s="3"/>
    </row>
    <row r="812" spans="1:7" ht="15" customHeight="1">
      <c r="A812" s="56">
        <f>DATE(YEAR(A808),MONTH(A808)+1,1)</f>
        <v>45962</v>
      </c>
      <c r="B812" s="3" t="str">
        <f t="shared" si="25"/>
        <v>Insurance</v>
      </c>
      <c r="C812" s="34">
        <f>$G$3</f>
        <v>150</v>
      </c>
      <c r="D812" s="34">
        <f t="shared" si="24"/>
        <v>417856.16484697344</v>
      </c>
      <c r="F812" s="35"/>
      <c r="G812" s="3"/>
    </row>
    <row r="813" spans="1:7" ht="15" customHeight="1">
      <c r="A813" s="56">
        <f>DATE(YEAR(A809),MONTH(A809)+1,$D$4)</f>
        <v>45962</v>
      </c>
      <c r="B813" s="3" t="str">
        <f t="shared" si="25"/>
        <v>Debit Order / Payment</v>
      </c>
      <c r="C813" s="34">
        <f>-$B$6-C811-C812</f>
        <v>-13357.895825866375</v>
      </c>
      <c r="D813" s="34">
        <f t="shared" si="24"/>
        <v>404498.26902110706</v>
      </c>
      <c r="F813" s="3">
        <f>COUNTIF($B$9:B813,B813)</f>
        <v>201</v>
      </c>
      <c r="G813" s="3"/>
    </row>
    <row r="814" spans="1:7" ht="15" customHeight="1">
      <c r="A814" s="56">
        <f>DATE(YEAR(A810),MONTH(A810)+2,1-1)</f>
        <v>45991</v>
      </c>
      <c r="B814" s="3" t="str">
        <f t="shared" si="25"/>
        <v>Interest</v>
      </c>
      <c r="C814" s="34">
        <f>D813*$B$5/12</f>
        <v>5056.228362763838</v>
      </c>
      <c r="D814" s="34">
        <f t="shared" si="24"/>
        <v>409554.4973838709</v>
      </c>
      <c r="F814" s="35"/>
      <c r="G814" s="3"/>
    </row>
    <row r="815" spans="1:7" ht="15" customHeight="1">
      <c r="A815" s="56">
        <f>DATE(YEAR(A811),MONTH(A811)+1,1)</f>
        <v>45992</v>
      </c>
      <c r="B815" s="3" t="str">
        <f t="shared" si="25"/>
        <v>Admin Fee</v>
      </c>
      <c r="C815" s="34">
        <f>$G$4</f>
        <v>40</v>
      </c>
      <c r="D815" s="34">
        <f t="shared" si="24"/>
        <v>409594.4973838709</v>
      </c>
      <c r="F815" s="35"/>
      <c r="G815" s="3"/>
    </row>
    <row r="816" spans="1:7" ht="15" customHeight="1">
      <c r="A816" s="56">
        <f>DATE(YEAR(A812),MONTH(A812)+1,1)</f>
        <v>45992</v>
      </c>
      <c r="B816" s="3" t="str">
        <f t="shared" si="25"/>
        <v>Insurance</v>
      </c>
      <c r="C816" s="34">
        <f>$G$3</f>
        <v>150</v>
      </c>
      <c r="D816" s="34">
        <f t="shared" si="24"/>
        <v>409744.4973838709</v>
      </c>
      <c r="F816" s="35"/>
      <c r="G816" s="3"/>
    </row>
    <row r="817" spans="1:7" ht="15" customHeight="1">
      <c r="A817" s="56">
        <f>DATE(YEAR(A813),MONTH(A813)+1,$D$4)</f>
        <v>45992</v>
      </c>
      <c r="B817" s="3" t="str">
        <f t="shared" si="25"/>
        <v>Debit Order / Payment</v>
      </c>
      <c r="C817" s="34">
        <f>-$B$6-C815-C816</f>
        <v>-13357.895825866375</v>
      </c>
      <c r="D817" s="34">
        <f t="shared" si="24"/>
        <v>396386.6015580045</v>
      </c>
      <c r="F817" s="3">
        <f>COUNTIF($B$9:B817,B817)</f>
        <v>202</v>
      </c>
      <c r="G817" s="3"/>
    </row>
    <row r="818" spans="1:7" ht="15" customHeight="1">
      <c r="A818" s="56">
        <f>DATE(YEAR(A814),MONTH(A814)+2,1-1)</f>
        <v>46022</v>
      </c>
      <c r="B818" s="3" t="str">
        <f t="shared" si="25"/>
        <v>Interest</v>
      </c>
      <c r="C818" s="34">
        <f>D817*$B$5/12</f>
        <v>4954.832519475056</v>
      </c>
      <c r="D818" s="34">
        <f t="shared" si="24"/>
        <v>401341.4340774796</v>
      </c>
      <c r="F818" s="35"/>
      <c r="G818" s="3"/>
    </row>
    <row r="819" spans="1:7" ht="15" customHeight="1">
      <c r="A819" s="56">
        <f>DATE(YEAR(A815),MONTH(A815)+1,1)</f>
        <v>46023</v>
      </c>
      <c r="B819" s="3" t="str">
        <f t="shared" si="25"/>
        <v>Admin Fee</v>
      </c>
      <c r="C819" s="34">
        <f>$G$4</f>
        <v>40</v>
      </c>
      <c r="D819" s="34">
        <f t="shared" si="24"/>
        <v>401381.4340774796</v>
      </c>
      <c r="F819" s="35"/>
      <c r="G819" s="3"/>
    </row>
    <row r="820" spans="1:7" ht="15" customHeight="1">
      <c r="A820" s="56">
        <f>DATE(YEAR(A816),MONTH(A816)+1,1)</f>
        <v>46023</v>
      </c>
      <c r="B820" s="3" t="str">
        <f t="shared" si="25"/>
        <v>Insurance</v>
      </c>
      <c r="C820" s="34">
        <f>$G$3</f>
        <v>150</v>
      </c>
      <c r="D820" s="34">
        <f t="shared" si="24"/>
        <v>401531.4340774796</v>
      </c>
      <c r="F820" s="35"/>
      <c r="G820" s="3"/>
    </row>
    <row r="821" spans="1:7" ht="15" customHeight="1">
      <c r="A821" s="56">
        <f>DATE(YEAR(A817),MONTH(A817)+1,$D$4)</f>
        <v>46023</v>
      </c>
      <c r="B821" s="3" t="str">
        <f t="shared" si="25"/>
        <v>Debit Order / Payment</v>
      </c>
      <c r="C821" s="34">
        <f>-$B$6-C819-C820</f>
        <v>-13357.895825866375</v>
      </c>
      <c r="D821" s="34">
        <f t="shared" si="24"/>
        <v>388173.5382516132</v>
      </c>
      <c r="F821" s="3">
        <f>COUNTIF($B$9:B821,B821)</f>
        <v>203</v>
      </c>
      <c r="G821" s="3"/>
    </row>
    <row r="822" spans="1:7" ht="15" customHeight="1">
      <c r="A822" s="56">
        <f>DATE(YEAR(A818),MONTH(A818)+2,1-1)</f>
        <v>46053</v>
      </c>
      <c r="B822" s="3" t="str">
        <f t="shared" si="25"/>
        <v>Interest</v>
      </c>
      <c r="C822" s="34">
        <f>D821*$B$5/12</f>
        <v>4852.169228145165</v>
      </c>
      <c r="D822" s="34">
        <f t="shared" si="24"/>
        <v>393025.70747975836</v>
      </c>
      <c r="F822" s="35"/>
      <c r="G822" s="3"/>
    </row>
    <row r="823" spans="1:7" ht="15" customHeight="1">
      <c r="A823" s="56">
        <f>DATE(YEAR(A819),MONTH(A819)+1,1)</f>
        <v>46054</v>
      </c>
      <c r="B823" s="3" t="str">
        <f t="shared" si="25"/>
        <v>Admin Fee</v>
      </c>
      <c r="C823" s="34">
        <f>$G$4</f>
        <v>40</v>
      </c>
      <c r="D823" s="34">
        <f t="shared" si="24"/>
        <v>393065.70747975836</v>
      </c>
      <c r="F823" s="35"/>
      <c r="G823" s="3"/>
    </row>
    <row r="824" spans="1:7" ht="15" customHeight="1">
      <c r="A824" s="56">
        <f>DATE(YEAR(A820),MONTH(A820)+1,1)</f>
        <v>46054</v>
      </c>
      <c r="B824" s="3" t="str">
        <f t="shared" si="25"/>
        <v>Insurance</v>
      </c>
      <c r="C824" s="34">
        <f>$G$3</f>
        <v>150</v>
      </c>
      <c r="D824" s="34">
        <f t="shared" si="24"/>
        <v>393215.70747975836</v>
      </c>
      <c r="F824" s="35"/>
      <c r="G824" s="3"/>
    </row>
    <row r="825" spans="1:7" ht="15" customHeight="1">
      <c r="A825" s="56">
        <f>DATE(YEAR(A821),MONTH(A821)+1,$D$4)</f>
        <v>46054</v>
      </c>
      <c r="B825" s="3" t="str">
        <f t="shared" si="25"/>
        <v>Debit Order / Payment</v>
      </c>
      <c r="C825" s="34">
        <f>-$B$6-C823-C824</f>
        <v>-13357.895825866375</v>
      </c>
      <c r="D825" s="34">
        <f t="shared" si="24"/>
        <v>379857.811653892</v>
      </c>
      <c r="F825" s="3">
        <f>COUNTIF($B$9:B825,B825)</f>
        <v>204</v>
      </c>
      <c r="G825" s="3"/>
    </row>
    <row r="826" spans="1:7" ht="15" customHeight="1">
      <c r="A826" s="56">
        <f>DATE(YEAR(A822),MONTH(A822)+2,1-1)</f>
        <v>46081</v>
      </c>
      <c r="B826" s="3" t="str">
        <f t="shared" si="25"/>
        <v>Interest</v>
      </c>
      <c r="C826" s="34">
        <f>D825*$B$5/12</f>
        <v>4748.22264567365</v>
      </c>
      <c r="D826" s="34">
        <f t="shared" si="24"/>
        <v>384606.03429956565</v>
      </c>
      <c r="F826" s="35"/>
      <c r="G826" s="3"/>
    </row>
    <row r="827" spans="1:7" ht="15" customHeight="1">
      <c r="A827" s="56">
        <f>DATE(YEAR(A823),MONTH(A823)+1,1)</f>
        <v>46082</v>
      </c>
      <c r="B827" s="3" t="str">
        <f t="shared" si="25"/>
        <v>Admin Fee</v>
      </c>
      <c r="C827" s="34">
        <f>$G$4</f>
        <v>40</v>
      </c>
      <c r="D827" s="34">
        <f t="shared" si="24"/>
        <v>384646.03429956565</v>
      </c>
      <c r="F827" s="35"/>
      <c r="G827" s="3"/>
    </row>
    <row r="828" spans="1:7" ht="15" customHeight="1">
      <c r="A828" s="56">
        <f>DATE(YEAR(A824),MONTH(A824)+1,1)</f>
        <v>46082</v>
      </c>
      <c r="B828" s="3" t="str">
        <f t="shared" si="25"/>
        <v>Insurance</v>
      </c>
      <c r="C828" s="34">
        <f>$G$3</f>
        <v>150</v>
      </c>
      <c r="D828" s="34">
        <f t="shared" si="24"/>
        <v>384796.03429956565</v>
      </c>
      <c r="F828" s="35"/>
      <c r="G828" s="3"/>
    </row>
    <row r="829" spans="1:7" ht="15" customHeight="1">
      <c r="A829" s="56">
        <f>DATE(YEAR(A825),MONTH(A825)+1,$D$4)</f>
        <v>46082</v>
      </c>
      <c r="B829" s="3" t="str">
        <f t="shared" si="25"/>
        <v>Debit Order / Payment</v>
      </c>
      <c r="C829" s="34">
        <f>-$B$6-C827-C828</f>
        <v>-13357.895825866375</v>
      </c>
      <c r="D829" s="34">
        <f t="shared" si="24"/>
        <v>371438.1384736993</v>
      </c>
      <c r="F829" s="3">
        <f>COUNTIF($B$9:B829,B829)</f>
        <v>205</v>
      </c>
      <c r="G829" s="3"/>
    </row>
    <row r="830" spans="1:7" ht="15" customHeight="1">
      <c r="A830" s="56">
        <f>DATE(YEAR(A826),MONTH(A826)+2,1-1)</f>
        <v>46112</v>
      </c>
      <c r="B830" s="3" t="str">
        <f t="shared" si="25"/>
        <v>Interest</v>
      </c>
      <c r="C830" s="34">
        <f>D829*$B$5/12</f>
        <v>4642.976730921241</v>
      </c>
      <c r="D830" s="34">
        <f t="shared" si="24"/>
        <v>376081.1152046205</v>
      </c>
      <c r="F830" s="35"/>
      <c r="G830" s="3"/>
    </row>
    <row r="831" spans="1:7" ht="15" customHeight="1">
      <c r="A831" s="56">
        <f>DATE(YEAR(A827),MONTH(A827)+1,1)</f>
        <v>46113</v>
      </c>
      <c r="B831" s="3" t="str">
        <f t="shared" si="25"/>
        <v>Admin Fee</v>
      </c>
      <c r="C831" s="34">
        <f>$G$4</f>
        <v>40</v>
      </c>
      <c r="D831" s="34">
        <f t="shared" si="24"/>
        <v>376121.1152046205</v>
      </c>
      <c r="F831" s="35"/>
      <c r="G831" s="3"/>
    </row>
    <row r="832" spans="1:7" ht="15" customHeight="1">
      <c r="A832" s="56">
        <f>DATE(YEAR(A828),MONTH(A828)+1,1)</f>
        <v>46113</v>
      </c>
      <c r="B832" s="3" t="str">
        <f t="shared" si="25"/>
        <v>Insurance</v>
      </c>
      <c r="C832" s="34">
        <f>$G$3</f>
        <v>150</v>
      </c>
      <c r="D832" s="34">
        <f t="shared" si="24"/>
        <v>376271.1152046205</v>
      </c>
      <c r="F832" s="35"/>
      <c r="G832" s="3"/>
    </row>
    <row r="833" spans="1:7" ht="15" customHeight="1">
      <c r="A833" s="56">
        <f>DATE(YEAR(A829),MONTH(A829)+1,$D$4)</f>
        <v>46113</v>
      </c>
      <c r="B833" s="3" t="str">
        <f t="shared" si="25"/>
        <v>Debit Order / Payment</v>
      </c>
      <c r="C833" s="34">
        <f>-$B$6-C831-C832</f>
        <v>-13357.895825866375</v>
      </c>
      <c r="D833" s="34">
        <f t="shared" si="24"/>
        <v>362913.21937875415</v>
      </c>
      <c r="F833" s="3">
        <f>COUNTIF($B$9:B833,B833)</f>
        <v>206</v>
      </c>
      <c r="G833" s="3"/>
    </row>
    <row r="834" spans="1:7" ht="15" customHeight="1">
      <c r="A834" s="56">
        <f>DATE(YEAR(A830),MONTH(A830)+2,1-1)</f>
        <v>46142</v>
      </c>
      <c r="B834" s="3" t="str">
        <f t="shared" si="25"/>
        <v>Interest</v>
      </c>
      <c r="C834" s="34">
        <f>D833*$B$5/12</f>
        <v>4536.415242234427</v>
      </c>
      <c r="D834" s="34">
        <f t="shared" si="24"/>
        <v>367449.63462098857</v>
      </c>
      <c r="F834" s="35"/>
      <c r="G834" s="3"/>
    </row>
    <row r="835" spans="1:7" ht="15" customHeight="1">
      <c r="A835" s="56">
        <f>DATE(YEAR(A831),MONTH(A831)+1,1)</f>
        <v>46143</v>
      </c>
      <c r="B835" s="3" t="str">
        <f t="shared" si="25"/>
        <v>Admin Fee</v>
      </c>
      <c r="C835" s="34">
        <f>$G$4</f>
        <v>40</v>
      </c>
      <c r="D835" s="34">
        <f t="shared" si="24"/>
        <v>367489.63462098857</v>
      </c>
      <c r="F835" s="35"/>
      <c r="G835" s="3"/>
    </row>
    <row r="836" spans="1:7" ht="15" customHeight="1">
      <c r="A836" s="56">
        <f>DATE(YEAR(A832),MONTH(A832)+1,1)</f>
        <v>46143</v>
      </c>
      <c r="B836" s="3" t="str">
        <f t="shared" si="25"/>
        <v>Insurance</v>
      </c>
      <c r="C836" s="34">
        <f>$G$3</f>
        <v>150</v>
      </c>
      <c r="D836" s="34">
        <f t="shared" si="24"/>
        <v>367639.63462098857</v>
      </c>
      <c r="F836" s="35"/>
      <c r="G836" s="3"/>
    </row>
    <row r="837" spans="1:7" ht="15" customHeight="1">
      <c r="A837" s="56">
        <f>DATE(YEAR(A833),MONTH(A833)+1,$D$4)</f>
        <v>46143</v>
      </c>
      <c r="B837" s="3" t="str">
        <f t="shared" si="25"/>
        <v>Debit Order / Payment</v>
      </c>
      <c r="C837" s="34">
        <f>-$B$6-C835-C836</f>
        <v>-13357.895825866375</v>
      </c>
      <c r="D837" s="34">
        <f t="shared" si="24"/>
        <v>354281.7387951222</v>
      </c>
      <c r="F837" s="3">
        <f>COUNTIF($B$9:B837,B837)</f>
        <v>207</v>
      </c>
      <c r="G837" s="3"/>
    </row>
    <row r="838" spans="1:7" ht="15" customHeight="1">
      <c r="A838" s="56">
        <f>DATE(YEAR(A834),MONTH(A834)+2,1-1)</f>
        <v>46173</v>
      </c>
      <c r="B838" s="3" t="str">
        <f t="shared" si="25"/>
        <v>Interest</v>
      </c>
      <c r="C838" s="34">
        <f>D837*$B$5/12</f>
        <v>4428.521734939027</v>
      </c>
      <c r="D838" s="34">
        <f t="shared" si="24"/>
        <v>358710.2605300612</v>
      </c>
      <c r="F838" s="35"/>
      <c r="G838" s="3"/>
    </row>
    <row r="839" spans="1:7" ht="15" customHeight="1">
      <c r="A839" s="56">
        <f>DATE(YEAR(A835),MONTH(A835)+1,1)</f>
        <v>46174</v>
      </c>
      <c r="B839" s="3" t="str">
        <f t="shared" si="25"/>
        <v>Admin Fee</v>
      </c>
      <c r="C839" s="34">
        <f>$G$4</f>
        <v>40</v>
      </c>
      <c r="D839" s="34">
        <f t="shared" si="24"/>
        <v>358750.2605300612</v>
      </c>
      <c r="F839" s="35"/>
      <c r="G839" s="3"/>
    </row>
    <row r="840" spans="1:7" ht="15" customHeight="1">
      <c r="A840" s="56">
        <f>DATE(YEAR(A836),MONTH(A836)+1,1)</f>
        <v>46174</v>
      </c>
      <c r="B840" s="3" t="str">
        <f t="shared" si="25"/>
        <v>Insurance</v>
      </c>
      <c r="C840" s="34">
        <f>$G$3</f>
        <v>150</v>
      </c>
      <c r="D840" s="34">
        <f t="shared" si="24"/>
        <v>358900.2605300612</v>
      </c>
      <c r="F840" s="35"/>
      <c r="G840" s="3"/>
    </row>
    <row r="841" spans="1:7" ht="15" customHeight="1">
      <c r="A841" s="56">
        <f>DATE(YEAR(A837),MONTH(A837)+1,$D$4)</f>
        <v>46174</v>
      </c>
      <c r="B841" s="3" t="str">
        <f t="shared" si="25"/>
        <v>Debit Order / Payment</v>
      </c>
      <c r="C841" s="34">
        <f>-$B$6-C839-C840</f>
        <v>-13357.895825866375</v>
      </c>
      <c r="D841" s="34">
        <f t="shared" si="24"/>
        <v>345542.3647041948</v>
      </c>
      <c r="F841" s="3">
        <f>COUNTIF($B$9:B841,B841)</f>
        <v>208</v>
      </c>
      <c r="G841" s="3"/>
    </row>
    <row r="842" spans="1:7" ht="15" customHeight="1">
      <c r="A842" s="56">
        <f>DATE(YEAR(A838),MONTH(A838)+2,1-1)</f>
        <v>46203</v>
      </c>
      <c r="B842" s="3" t="str">
        <f t="shared" si="25"/>
        <v>Interest</v>
      </c>
      <c r="C842" s="34">
        <f>D841*$B$5/12</f>
        <v>4319.2795588024355</v>
      </c>
      <c r="D842" s="34">
        <f aca="true" t="shared" si="26" ref="D842:D905">D841+C842</f>
        <v>349861.64426299726</v>
      </c>
      <c r="F842" s="35"/>
      <c r="G842" s="3"/>
    </row>
    <row r="843" spans="1:7" ht="15" customHeight="1">
      <c r="A843" s="56">
        <f>DATE(YEAR(A839),MONTH(A839)+1,1)</f>
        <v>46204</v>
      </c>
      <c r="B843" s="3" t="str">
        <f t="shared" si="25"/>
        <v>Admin Fee</v>
      </c>
      <c r="C843" s="34">
        <f>$G$4</f>
        <v>40</v>
      </c>
      <c r="D843" s="34">
        <f t="shared" si="26"/>
        <v>349901.64426299726</v>
      </c>
      <c r="F843" s="35"/>
      <c r="G843" s="3"/>
    </row>
    <row r="844" spans="1:7" ht="15" customHeight="1">
      <c r="A844" s="56">
        <f>DATE(YEAR(A840),MONTH(A840)+1,1)</f>
        <v>46204</v>
      </c>
      <c r="B844" s="3" t="str">
        <f t="shared" si="25"/>
        <v>Insurance</v>
      </c>
      <c r="C844" s="34">
        <f>$G$3</f>
        <v>150</v>
      </c>
      <c r="D844" s="34">
        <f t="shared" si="26"/>
        <v>350051.64426299726</v>
      </c>
      <c r="F844" s="35"/>
      <c r="G844" s="3"/>
    </row>
    <row r="845" spans="1:7" ht="15" customHeight="1">
      <c r="A845" s="56">
        <f>DATE(YEAR(A841),MONTH(A841)+1,$D$4)</f>
        <v>46204</v>
      </c>
      <c r="B845" s="3" t="str">
        <f t="shared" si="25"/>
        <v>Debit Order / Payment</v>
      </c>
      <c r="C845" s="34">
        <f>-$B$6-C843-C844</f>
        <v>-13357.895825866375</v>
      </c>
      <c r="D845" s="34">
        <f t="shared" si="26"/>
        <v>336693.7484371309</v>
      </c>
      <c r="F845" s="3">
        <f>COUNTIF($B$9:B845,B845)</f>
        <v>209</v>
      </c>
      <c r="G845" s="3"/>
    </row>
    <row r="846" spans="1:7" ht="15" customHeight="1">
      <c r="A846" s="56">
        <f>DATE(YEAR(A842),MONTH(A842)+2,1-1)</f>
        <v>46234</v>
      </c>
      <c r="B846" s="3" t="str">
        <f t="shared" si="25"/>
        <v>Interest</v>
      </c>
      <c r="C846" s="34">
        <f>D845*$B$5/12</f>
        <v>4208.671855464136</v>
      </c>
      <c r="D846" s="34">
        <f t="shared" si="26"/>
        <v>340902.420292595</v>
      </c>
      <c r="F846" s="35"/>
      <c r="G846" s="3"/>
    </row>
    <row r="847" spans="1:7" ht="15" customHeight="1">
      <c r="A847" s="56">
        <f>DATE(YEAR(A843),MONTH(A843)+1,1)</f>
        <v>46235</v>
      </c>
      <c r="B847" s="3" t="str">
        <f t="shared" si="25"/>
        <v>Admin Fee</v>
      </c>
      <c r="C847" s="34">
        <f>$G$4</f>
        <v>40</v>
      </c>
      <c r="D847" s="34">
        <f t="shared" si="26"/>
        <v>340942.420292595</v>
      </c>
      <c r="F847" s="35"/>
      <c r="G847" s="3"/>
    </row>
    <row r="848" spans="1:7" ht="15" customHeight="1">
      <c r="A848" s="56">
        <f>DATE(YEAR(A844),MONTH(A844)+1,1)</f>
        <v>46235</v>
      </c>
      <c r="B848" s="3" t="str">
        <f t="shared" si="25"/>
        <v>Insurance</v>
      </c>
      <c r="C848" s="34">
        <f>$G$3</f>
        <v>150</v>
      </c>
      <c r="D848" s="34">
        <f t="shared" si="26"/>
        <v>341092.420292595</v>
      </c>
      <c r="F848" s="35"/>
      <c r="G848" s="3"/>
    </row>
    <row r="849" spans="1:7" ht="15" customHeight="1">
      <c r="A849" s="56">
        <f>DATE(YEAR(A845),MONTH(A845)+1,$D$4)</f>
        <v>46235</v>
      </c>
      <c r="B849" s="3" t="str">
        <f t="shared" si="25"/>
        <v>Debit Order / Payment</v>
      </c>
      <c r="C849" s="34">
        <f>-$B$6-C847-C848</f>
        <v>-13357.895825866375</v>
      </c>
      <c r="D849" s="34">
        <f t="shared" si="26"/>
        <v>327734.5244667286</v>
      </c>
      <c r="F849" s="3">
        <f>COUNTIF($B$9:B849,B849)</f>
        <v>210</v>
      </c>
      <c r="G849" s="3"/>
    </row>
    <row r="850" spans="1:7" ht="15" customHeight="1">
      <c r="A850" s="56">
        <f>DATE(YEAR(A846),MONTH(A846)+2,1-1)</f>
        <v>46265</v>
      </c>
      <c r="B850" s="3" t="str">
        <f aca="true" t="shared" si="27" ref="B850:B913">B846</f>
        <v>Interest</v>
      </c>
      <c r="C850" s="34">
        <f>D849*$B$5/12</f>
        <v>4096.681555834108</v>
      </c>
      <c r="D850" s="34">
        <f t="shared" si="26"/>
        <v>331831.20602256275</v>
      </c>
      <c r="F850" s="35"/>
      <c r="G850" s="3"/>
    </row>
    <row r="851" spans="1:7" ht="15" customHeight="1">
      <c r="A851" s="56">
        <f>DATE(YEAR(A847),MONTH(A847)+1,1)</f>
        <v>46266</v>
      </c>
      <c r="B851" s="3" t="str">
        <f t="shared" si="27"/>
        <v>Admin Fee</v>
      </c>
      <c r="C851" s="34">
        <f>$G$4</f>
        <v>40</v>
      </c>
      <c r="D851" s="34">
        <f t="shared" si="26"/>
        <v>331871.20602256275</v>
      </c>
      <c r="F851" s="35"/>
      <c r="G851" s="3"/>
    </row>
    <row r="852" spans="1:7" ht="15" customHeight="1">
      <c r="A852" s="56">
        <f>DATE(YEAR(A848),MONTH(A848)+1,1)</f>
        <v>46266</v>
      </c>
      <c r="B852" s="3" t="str">
        <f t="shared" si="27"/>
        <v>Insurance</v>
      </c>
      <c r="C852" s="34">
        <f>$G$3</f>
        <v>150</v>
      </c>
      <c r="D852" s="34">
        <f t="shared" si="26"/>
        <v>332021.20602256275</v>
      </c>
      <c r="F852" s="35"/>
      <c r="G852" s="3"/>
    </row>
    <row r="853" spans="1:7" ht="15" customHeight="1">
      <c r="A853" s="56">
        <f>DATE(YEAR(A849),MONTH(A849)+1,$D$4)</f>
        <v>46266</v>
      </c>
      <c r="B853" s="3" t="str">
        <f t="shared" si="27"/>
        <v>Debit Order / Payment</v>
      </c>
      <c r="C853" s="34">
        <f>-$B$6-C851-C852</f>
        <v>-13357.895825866375</v>
      </c>
      <c r="D853" s="34">
        <f t="shared" si="26"/>
        <v>318663.3101966964</v>
      </c>
      <c r="F853" s="3">
        <f>COUNTIF($B$9:B853,B853)</f>
        <v>211</v>
      </c>
      <c r="G853" s="3"/>
    </row>
    <row r="854" spans="1:7" ht="15" customHeight="1">
      <c r="A854" s="56">
        <f>DATE(YEAR(A850),MONTH(A850)+2,1-1)</f>
        <v>46295</v>
      </c>
      <c r="B854" s="3" t="str">
        <f t="shared" si="27"/>
        <v>Interest</v>
      </c>
      <c r="C854" s="34">
        <f>D853*$B$5/12</f>
        <v>3983.2913774587046</v>
      </c>
      <c r="D854" s="34">
        <f t="shared" si="26"/>
        <v>322646.6015741551</v>
      </c>
      <c r="F854" s="35"/>
      <c r="G854" s="3"/>
    </row>
    <row r="855" spans="1:7" ht="15" customHeight="1">
      <c r="A855" s="56">
        <f>DATE(YEAR(A851),MONTH(A851)+1,1)</f>
        <v>46296</v>
      </c>
      <c r="B855" s="3" t="str">
        <f t="shared" si="27"/>
        <v>Admin Fee</v>
      </c>
      <c r="C855" s="34">
        <f>$G$4</f>
        <v>40</v>
      </c>
      <c r="D855" s="34">
        <f t="shared" si="26"/>
        <v>322686.6015741551</v>
      </c>
      <c r="F855" s="35"/>
      <c r="G855" s="3"/>
    </row>
    <row r="856" spans="1:7" ht="15" customHeight="1">
      <c r="A856" s="56">
        <f>DATE(YEAR(A852),MONTH(A852)+1,1)</f>
        <v>46296</v>
      </c>
      <c r="B856" s="3" t="str">
        <f t="shared" si="27"/>
        <v>Insurance</v>
      </c>
      <c r="C856" s="34">
        <f>$G$3</f>
        <v>150</v>
      </c>
      <c r="D856" s="34">
        <f t="shared" si="26"/>
        <v>322836.6015741551</v>
      </c>
      <c r="F856" s="35"/>
      <c r="G856" s="3"/>
    </row>
    <row r="857" spans="1:7" ht="15" customHeight="1">
      <c r="A857" s="56">
        <f>DATE(YEAR(A853),MONTH(A853)+1,$D$4)</f>
        <v>46296</v>
      </c>
      <c r="B857" s="3" t="str">
        <f t="shared" si="27"/>
        <v>Debit Order / Payment</v>
      </c>
      <c r="C857" s="34">
        <f>-$B$6-C855-C856</f>
        <v>-13357.895825866375</v>
      </c>
      <c r="D857" s="34">
        <f t="shared" si="26"/>
        <v>309478.7057482887</v>
      </c>
      <c r="F857" s="3">
        <f>COUNTIF($B$9:B857,B857)</f>
        <v>212</v>
      </c>
      <c r="G857" s="3"/>
    </row>
    <row r="858" spans="1:7" ht="15" customHeight="1">
      <c r="A858" s="56">
        <f>DATE(YEAR(A854),MONTH(A854)+2,1-1)</f>
        <v>46326</v>
      </c>
      <c r="B858" s="3" t="str">
        <f t="shared" si="27"/>
        <v>Interest</v>
      </c>
      <c r="C858" s="34">
        <f>D857*$B$5/12</f>
        <v>3868.4838218536092</v>
      </c>
      <c r="D858" s="34">
        <f t="shared" si="26"/>
        <v>313347.1895701423</v>
      </c>
      <c r="F858" s="35"/>
      <c r="G858" s="3"/>
    </row>
    <row r="859" spans="1:7" ht="15" customHeight="1">
      <c r="A859" s="56">
        <f>DATE(YEAR(A855),MONTH(A855)+1,1)</f>
        <v>46327</v>
      </c>
      <c r="B859" s="3" t="str">
        <f t="shared" si="27"/>
        <v>Admin Fee</v>
      </c>
      <c r="C859" s="34">
        <f>$G$4</f>
        <v>40</v>
      </c>
      <c r="D859" s="34">
        <f t="shared" si="26"/>
        <v>313387.1895701423</v>
      </c>
      <c r="F859" s="35"/>
      <c r="G859" s="3"/>
    </row>
    <row r="860" spans="1:7" ht="15" customHeight="1">
      <c r="A860" s="56">
        <f>DATE(YEAR(A856),MONTH(A856)+1,1)</f>
        <v>46327</v>
      </c>
      <c r="B860" s="3" t="str">
        <f t="shared" si="27"/>
        <v>Insurance</v>
      </c>
      <c r="C860" s="34">
        <f>$G$3</f>
        <v>150</v>
      </c>
      <c r="D860" s="34">
        <f t="shared" si="26"/>
        <v>313537.1895701423</v>
      </c>
      <c r="F860" s="35"/>
      <c r="G860" s="3"/>
    </row>
    <row r="861" spans="1:7" ht="15" customHeight="1">
      <c r="A861" s="56">
        <f>DATE(YEAR(A857),MONTH(A857)+1,$D$4)</f>
        <v>46327</v>
      </c>
      <c r="B861" s="3" t="str">
        <f t="shared" si="27"/>
        <v>Debit Order / Payment</v>
      </c>
      <c r="C861" s="34">
        <f>-$B$6-C859-C860</f>
        <v>-13357.895825866375</v>
      </c>
      <c r="D861" s="34">
        <f t="shared" si="26"/>
        <v>300179.2937442759</v>
      </c>
      <c r="F861" s="3">
        <f>COUNTIF($B$9:B861,B861)</f>
        <v>213</v>
      </c>
      <c r="G861" s="3"/>
    </row>
    <row r="862" spans="1:7" ht="15" customHeight="1">
      <c r="A862" s="56">
        <f>DATE(YEAR(A858),MONTH(A858)+2,1-1)</f>
        <v>46356</v>
      </c>
      <c r="B862" s="3" t="str">
        <f t="shared" si="27"/>
        <v>Interest</v>
      </c>
      <c r="C862" s="34">
        <f>D861*$B$5/12</f>
        <v>3752.241171803449</v>
      </c>
      <c r="D862" s="34">
        <f t="shared" si="26"/>
        <v>303931.53491607937</v>
      </c>
      <c r="F862" s="35"/>
      <c r="G862" s="3"/>
    </row>
    <row r="863" spans="1:7" ht="15" customHeight="1">
      <c r="A863" s="56">
        <f>DATE(YEAR(A859),MONTH(A859)+1,1)</f>
        <v>46357</v>
      </c>
      <c r="B863" s="3" t="str">
        <f t="shared" si="27"/>
        <v>Admin Fee</v>
      </c>
      <c r="C863" s="34">
        <f>$G$4</f>
        <v>40</v>
      </c>
      <c r="D863" s="34">
        <f t="shared" si="26"/>
        <v>303971.53491607937</v>
      </c>
      <c r="F863" s="35"/>
      <c r="G863" s="3"/>
    </row>
    <row r="864" spans="1:7" ht="15" customHeight="1">
      <c r="A864" s="56">
        <f>DATE(YEAR(A860),MONTH(A860)+1,1)</f>
        <v>46357</v>
      </c>
      <c r="B864" s="3" t="str">
        <f t="shared" si="27"/>
        <v>Insurance</v>
      </c>
      <c r="C864" s="34">
        <f>$G$3</f>
        <v>150</v>
      </c>
      <c r="D864" s="34">
        <f t="shared" si="26"/>
        <v>304121.53491607937</v>
      </c>
      <c r="F864" s="35"/>
      <c r="G864" s="3"/>
    </row>
    <row r="865" spans="1:7" ht="15" customHeight="1">
      <c r="A865" s="56">
        <f>DATE(YEAR(A861),MONTH(A861)+1,$D$4)</f>
        <v>46357</v>
      </c>
      <c r="B865" s="3" t="str">
        <f t="shared" si="27"/>
        <v>Debit Order / Payment</v>
      </c>
      <c r="C865" s="34">
        <f>-$B$6-C863-C864</f>
        <v>-13357.895825866375</v>
      </c>
      <c r="D865" s="34">
        <f t="shared" si="26"/>
        <v>290763.639090213</v>
      </c>
      <c r="F865" s="3">
        <f>COUNTIF($B$9:B865,B865)</f>
        <v>214</v>
      </c>
      <c r="G865" s="3"/>
    </row>
    <row r="866" spans="1:7" ht="15" customHeight="1">
      <c r="A866" s="56">
        <f>DATE(YEAR(A862),MONTH(A862)+2,1-1)</f>
        <v>46387</v>
      </c>
      <c r="B866" s="3" t="str">
        <f t="shared" si="27"/>
        <v>Interest</v>
      </c>
      <c r="C866" s="34">
        <f>D865*$B$5/12</f>
        <v>3634.545488627662</v>
      </c>
      <c r="D866" s="34">
        <f t="shared" si="26"/>
        <v>294398.1845788407</v>
      </c>
      <c r="F866" s="35"/>
      <c r="G866" s="3"/>
    </row>
    <row r="867" spans="1:7" ht="15" customHeight="1">
      <c r="A867" s="56">
        <f>DATE(YEAR(A863),MONTH(A863)+1,1)</f>
        <v>46388</v>
      </c>
      <c r="B867" s="3" t="str">
        <f t="shared" si="27"/>
        <v>Admin Fee</v>
      </c>
      <c r="C867" s="34">
        <f>$G$4</f>
        <v>40</v>
      </c>
      <c r="D867" s="34">
        <f t="shared" si="26"/>
        <v>294438.1845788407</v>
      </c>
      <c r="F867" s="35"/>
      <c r="G867" s="3"/>
    </row>
    <row r="868" spans="1:7" ht="15" customHeight="1">
      <c r="A868" s="56">
        <f>DATE(YEAR(A864),MONTH(A864)+1,1)</f>
        <v>46388</v>
      </c>
      <c r="B868" s="3" t="str">
        <f t="shared" si="27"/>
        <v>Insurance</v>
      </c>
      <c r="C868" s="34">
        <f>$G$3</f>
        <v>150</v>
      </c>
      <c r="D868" s="34">
        <f t="shared" si="26"/>
        <v>294588.1845788407</v>
      </c>
      <c r="F868" s="35"/>
      <c r="G868" s="3"/>
    </row>
    <row r="869" spans="1:7" ht="15" customHeight="1">
      <c r="A869" s="56">
        <f>DATE(YEAR(A865),MONTH(A865)+1,$D$4)</f>
        <v>46388</v>
      </c>
      <c r="B869" s="3" t="str">
        <f t="shared" si="27"/>
        <v>Debit Order / Payment</v>
      </c>
      <c r="C869" s="34">
        <f>-$B$6-C867-C868</f>
        <v>-13357.895825866375</v>
      </c>
      <c r="D869" s="34">
        <f t="shared" si="26"/>
        <v>281230.2887529743</v>
      </c>
      <c r="F869" s="3">
        <f>COUNTIF($B$9:B869,B869)</f>
        <v>215</v>
      </c>
      <c r="G869" s="3"/>
    </row>
    <row r="870" spans="1:7" ht="15" customHeight="1">
      <c r="A870" s="56">
        <f>DATE(YEAR(A866),MONTH(A866)+2,1-1)</f>
        <v>46418</v>
      </c>
      <c r="B870" s="3" t="str">
        <f t="shared" si="27"/>
        <v>Interest</v>
      </c>
      <c r="C870" s="34">
        <f>D869*$B$5/12</f>
        <v>3515.378609412179</v>
      </c>
      <c r="D870" s="34">
        <f t="shared" si="26"/>
        <v>284745.6673623865</v>
      </c>
      <c r="F870" s="35"/>
      <c r="G870" s="3"/>
    </row>
    <row r="871" spans="1:7" ht="15" customHeight="1">
      <c r="A871" s="56">
        <f>DATE(YEAR(A867),MONTH(A867)+1,1)</f>
        <v>46419</v>
      </c>
      <c r="B871" s="3" t="str">
        <f t="shared" si="27"/>
        <v>Admin Fee</v>
      </c>
      <c r="C871" s="34">
        <f>$G$4</f>
        <v>40</v>
      </c>
      <c r="D871" s="34">
        <f t="shared" si="26"/>
        <v>284785.6673623865</v>
      </c>
      <c r="F871" s="35"/>
      <c r="G871" s="3"/>
    </row>
    <row r="872" spans="1:7" ht="15" customHeight="1">
      <c r="A872" s="56">
        <f>DATE(YEAR(A868),MONTH(A868)+1,1)</f>
        <v>46419</v>
      </c>
      <c r="B872" s="3" t="str">
        <f t="shared" si="27"/>
        <v>Insurance</v>
      </c>
      <c r="C872" s="34">
        <f>$G$3</f>
        <v>150</v>
      </c>
      <c r="D872" s="34">
        <f t="shared" si="26"/>
        <v>284935.6673623865</v>
      </c>
      <c r="F872" s="35"/>
      <c r="G872" s="3"/>
    </row>
    <row r="873" spans="1:7" ht="15" customHeight="1">
      <c r="A873" s="56">
        <f>DATE(YEAR(A869),MONTH(A869)+1,$D$4)</f>
        <v>46419</v>
      </c>
      <c r="B873" s="3" t="str">
        <f t="shared" si="27"/>
        <v>Debit Order / Payment</v>
      </c>
      <c r="C873" s="34">
        <f>-$B$6-C871-C872</f>
        <v>-13357.895825866375</v>
      </c>
      <c r="D873" s="34">
        <f t="shared" si="26"/>
        <v>271577.7715365201</v>
      </c>
      <c r="F873" s="3">
        <f>COUNTIF($B$9:B873,B873)</f>
        <v>216</v>
      </c>
      <c r="G873" s="3"/>
    </row>
    <row r="874" spans="1:7" ht="15" customHeight="1">
      <c r="A874" s="56">
        <f>DATE(YEAR(A870),MONTH(A870)+2,1-1)</f>
        <v>46446</v>
      </c>
      <c r="B874" s="3" t="str">
        <f t="shared" si="27"/>
        <v>Interest</v>
      </c>
      <c r="C874" s="34">
        <f>D873*$B$5/12</f>
        <v>3394.7221442065015</v>
      </c>
      <c r="D874" s="34">
        <f t="shared" si="26"/>
        <v>274972.4936807266</v>
      </c>
      <c r="F874" s="35"/>
      <c r="G874" s="3"/>
    </row>
    <row r="875" spans="1:7" ht="15" customHeight="1">
      <c r="A875" s="56">
        <f>DATE(YEAR(A871),MONTH(A871)+1,1)</f>
        <v>46447</v>
      </c>
      <c r="B875" s="3" t="str">
        <f t="shared" si="27"/>
        <v>Admin Fee</v>
      </c>
      <c r="C875" s="34">
        <f>$G$4</f>
        <v>40</v>
      </c>
      <c r="D875" s="34">
        <f t="shared" si="26"/>
        <v>275012.4936807266</v>
      </c>
      <c r="F875" s="35"/>
      <c r="G875" s="3"/>
    </row>
    <row r="876" spans="1:7" ht="15" customHeight="1">
      <c r="A876" s="56">
        <f>DATE(YEAR(A872),MONTH(A872)+1,1)</f>
        <v>46447</v>
      </c>
      <c r="B876" s="3" t="str">
        <f t="shared" si="27"/>
        <v>Insurance</v>
      </c>
      <c r="C876" s="34">
        <f>$G$3</f>
        <v>150</v>
      </c>
      <c r="D876" s="34">
        <f t="shared" si="26"/>
        <v>275162.4936807266</v>
      </c>
      <c r="F876" s="35"/>
      <c r="G876" s="3"/>
    </row>
    <row r="877" spans="1:7" ht="15" customHeight="1">
      <c r="A877" s="56">
        <f>DATE(YEAR(A873),MONTH(A873)+1,$D$4)</f>
        <v>46447</v>
      </c>
      <c r="B877" s="3" t="str">
        <f t="shared" si="27"/>
        <v>Debit Order / Payment</v>
      </c>
      <c r="C877" s="34">
        <f>-$B$6-C875-C876</f>
        <v>-13357.895825866375</v>
      </c>
      <c r="D877" s="34">
        <f t="shared" si="26"/>
        <v>261804.59785486024</v>
      </c>
      <c r="F877" s="3">
        <f>COUNTIF($B$9:B877,B877)</f>
        <v>217</v>
      </c>
      <c r="G877" s="3"/>
    </row>
    <row r="878" spans="1:7" ht="15" customHeight="1">
      <c r="A878" s="56">
        <f>DATE(YEAR(A874),MONTH(A874)+2,1-1)</f>
        <v>46477</v>
      </c>
      <c r="B878" s="3" t="str">
        <f t="shared" si="27"/>
        <v>Interest</v>
      </c>
      <c r="C878" s="34">
        <f>D877*$B$5/12</f>
        <v>3272.5574731857528</v>
      </c>
      <c r="D878" s="34">
        <f t="shared" si="26"/>
        <v>265077.155328046</v>
      </c>
      <c r="F878" s="35"/>
      <c r="G878" s="3"/>
    </row>
    <row r="879" spans="1:7" ht="15" customHeight="1">
      <c r="A879" s="56">
        <f>DATE(YEAR(A875),MONTH(A875)+1,1)</f>
        <v>46478</v>
      </c>
      <c r="B879" s="3" t="str">
        <f t="shared" si="27"/>
        <v>Admin Fee</v>
      </c>
      <c r="C879" s="34">
        <f>$G$4</f>
        <v>40</v>
      </c>
      <c r="D879" s="34">
        <f t="shared" si="26"/>
        <v>265117.155328046</v>
      </c>
      <c r="F879" s="35"/>
      <c r="G879" s="3"/>
    </row>
    <row r="880" spans="1:7" ht="15" customHeight="1">
      <c r="A880" s="56">
        <f>DATE(YEAR(A876),MONTH(A876)+1,1)</f>
        <v>46478</v>
      </c>
      <c r="B880" s="3" t="str">
        <f t="shared" si="27"/>
        <v>Insurance</v>
      </c>
      <c r="C880" s="34">
        <f>$G$3</f>
        <v>150</v>
      </c>
      <c r="D880" s="34">
        <f t="shared" si="26"/>
        <v>265267.155328046</v>
      </c>
      <c r="F880" s="35"/>
      <c r="G880" s="3"/>
    </row>
    <row r="881" spans="1:7" ht="15" customHeight="1">
      <c r="A881" s="56">
        <f>DATE(YEAR(A877),MONTH(A877)+1,$D$4)</f>
        <v>46478</v>
      </c>
      <c r="B881" s="3" t="str">
        <f t="shared" si="27"/>
        <v>Debit Order / Payment</v>
      </c>
      <c r="C881" s="34">
        <f>-$B$6-C879-C880</f>
        <v>-13357.895825866375</v>
      </c>
      <c r="D881" s="34">
        <f t="shared" si="26"/>
        <v>251909.25950217963</v>
      </c>
      <c r="F881" s="3">
        <f>COUNTIF($B$9:B881,B881)</f>
        <v>218</v>
      </c>
      <c r="G881" s="3"/>
    </row>
    <row r="882" spans="1:7" ht="15" customHeight="1">
      <c r="A882" s="56">
        <f>DATE(YEAR(A878),MONTH(A878)+2,1-1)</f>
        <v>46507</v>
      </c>
      <c r="B882" s="3" t="str">
        <f t="shared" si="27"/>
        <v>Interest</v>
      </c>
      <c r="C882" s="34">
        <f>D881*$B$5/12</f>
        <v>3148.8657437772454</v>
      </c>
      <c r="D882" s="34">
        <f t="shared" si="26"/>
        <v>255058.12524595688</v>
      </c>
      <c r="F882" s="35"/>
      <c r="G882" s="3"/>
    </row>
    <row r="883" spans="1:7" ht="15" customHeight="1">
      <c r="A883" s="56">
        <f>DATE(YEAR(A879),MONTH(A879)+1,1)</f>
        <v>46508</v>
      </c>
      <c r="B883" s="3" t="str">
        <f t="shared" si="27"/>
        <v>Admin Fee</v>
      </c>
      <c r="C883" s="34">
        <f>$G$4</f>
        <v>40</v>
      </c>
      <c r="D883" s="34">
        <f t="shared" si="26"/>
        <v>255098.12524595688</v>
      </c>
      <c r="F883" s="35"/>
      <c r="G883" s="3"/>
    </row>
    <row r="884" spans="1:7" ht="15" customHeight="1">
      <c r="A884" s="56">
        <f>DATE(YEAR(A880),MONTH(A880)+1,1)</f>
        <v>46508</v>
      </c>
      <c r="B884" s="3" t="str">
        <f t="shared" si="27"/>
        <v>Insurance</v>
      </c>
      <c r="C884" s="34">
        <f>$G$3</f>
        <v>150</v>
      </c>
      <c r="D884" s="34">
        <f t="shared" si="26"/>
        <v>255248.12524595688</v>
      </c>
      <c r="F884" s="35"/>
      <c r="G884" s="3"/>
    </row>
    <row r="885" spans="1:7" ht="15" customHeight="1">
      <c r="A885" s="56">
        <f>DATE(YEAR(A881),MONTH(A881)+1,$D$4)</f>
        <v>46508</v>
      </c>
      <c r="B885" s="3" t="str">
        <f t="shared" si="27"/>
        <v>Debit Order / Payment</v>
      </c>
      <c r="C885" s="34">
        <f>-$B$6-C883-C884</f>
        <v>-13357.895825866375</v>
      </c>
      <c r="D885" s="34">
        <f t="shared" si="26"/>
        <v>241890.2294200905</v>
      </c>
      <c r="F885" s="3">
        <f>COUNTIF($B$9:B885,B885)</f>
        <v>219</v>
      </c>
      <c r="G885" s="3"/>
    </row>
    <row r="886" spans="1:7" ht="15" customHeight="1">
      <c r="A886" s="56">
        <f>DATE(YEAR(A882),MONTH(A882)+2,1-1)</f>
        <v>46538</v>
      </c>
      <c r="B886" s="3" t="str">
        <f t="shared" si="27"/>
        <v>Interest</v>
      </c>
      <c r="C886" s="34">
        <f>D885*$B$5/12</f>
        <v>3023.627867751131</v>
      </c>
      <c r="D886" s="34">
        <f t="shared" si="26"/>
        <v>244913.85728784165</v>
      </c>
      <c r="F886" s="35"/>
      <c r="G886" s="3"/>
    </row>
    <row r="887" spans="1:7" ht="15" customHeight="1">
      <c r="A887" s="56">
        <f>DATE(YEAR(A883),MONTH(A883)+1,1)</f>
        <v>46539</v>
      </c>
      <c r="B887" s="3" t="str">
        <f t="shared" si="27"/>
        <v>Admin Fee</v>
      </c>
      <c r="C887" s="34">
        <f>$G$4</f>
        <v>40</v>
      </c>
      <c r="D887" s="34">
        <f t="shared" si="26"/>
        <v>244953.85728784165</v>
      </c>
      <c r="F887" s="35"/>
      <c r="G887" s="3"/>
    </row>
    <row r="888" spans="1:7" ht="15" customHeight="1">
      <c r="A888" s="56">
        <f>DATE(YEAR(A884),MONTH(A884)+1,1)</f>
        <v>46539</v>
      </c>
      <c r="B888" s="3" t="str">
        <f t="shared" si="27"/>
        <v>Insurance</v>
      </c>
      <c r="C888" s="34">
        <f>$G$3</f>
        <v>150</v>
      </c>
      <c r="D888" s="34">
        <f t="shared" si="26"/>
        <v>245103.85728784165</v>
      </c>
      <c r="F888" s="35"/>
      <c r="G888" s="3"/>
    </row>
    <row r="889" spans="1:7" ht="15" customHeight="1">
      <c r="A889" s="56">
        <f>DATE(YEAR(A885),MONTH(A885)+1,$D$4)</f>
        <v>46539</v>
      </c>
      <c r="B889" s="3" t="str">
        <f t="shared" si="27"/>
        <v>Debit Order / Payment</v>
      </c>
      <c r="C889" s="34">
        <f>-$B$6-C887-C888</f>
        <v>-13357.895825866375</v>
      </c>
      <c r="D889" s="34">
        <f t="shared" si="26"/>
        <v>231745.96146197527</v>
      </c>
      <c r="F889" s="3">
        <f>COUNTIF($B$9:B889,B889)</f>
        <v>220</v>
      </c>
      <c r="G889" s="3"/>
    </row>
    <row r="890" spans="1:7" ht="15" customHeight="1">
      <c r="A890" s="56">
        <f>DATE(YEAR(A886),MONTH(A886)+2,1-1)</f>
        <v>46568</v>
      </c>
      <c r="B890" s="3" t="str">
        <f t="shared" si="27"/>
        <v>Interest</v>
      </c>
      <c r="C890" s="34">
        <f>D889*$B$5/12</f>
        <v>2896.8245182746905</v>
      </c>
      <c r="D890" s="34">
        <f t="shared" si="26"/>
        <v>234642.78598024996</v>
      </c>
      <c r="F890" s="35"/>
      <c r="G890" s="3"/>
    </row>
    <row r="891" spans="1:7" ht="15" customHeight="1">
      <c r="A891" s="56">
        <f>DATE(YEAR(A887),MONTH(A887)+1,1)</f>
        <v>46569</v>
      </c>
      <c r="B891" s="3" t="str">
        <f t="shared" si="27"/>
        <v>Admin Fee</v>
      </c>
      <c r="C891" s="34">
        <f>$G$4</f>
        <v>40</v>
      </c>
      <c r="D891" s="34">
        <f t="shared" si="26"/>
        <v>234682.78598024996</v>
      </c>
      <c r="F891" s="35"/>
      <c r="G891" s="3"/>
    </row>
    <row r="892" spans="1:7" ht="15" customHeight="1">
      <c r="A892" s="56">
        <f>DATE(YEAR(A888),MONTH(A888)+1,1)</f>
        <v>46569</v>
      </c>
      <c r="B892" s="3" t="str">
        <f t="shared" si="27"/>
        <v>Insurance</v>
      </c>
      <c r="C892" s="34">
        <f>$G$3</f>
        <v>150</v>
      </c>
      <c r="D892" s="34">
        <f t="shared" si="26"/>
        <v>234832.78598024996</v>
      </c>
      <c r="F892" s="35"/>
      <c r="G892" s="3"/>
    </row>
    <row r="893" spans="1:7" ht="15" customHeight="1">
      <c r="A893" s="56">
        <f>DATE(YEAR(A889),MONTH(A889)+1,$D$4)</f>
        <v>46569</v>
      </c>
      <c r="B893" s="3" t="str">
        <f t="shared" si="27"/>
        <v>Debit Order / Payment</v>
      </c>
      <c r="C893" s="34">
        <f>-$B$6-C891-C892</f>
        <v>-13357.895825866375</v>
      </c>
      <c r="D893" s="34">
        <f t="shared" si="26"/>
        <v>221474.89015438358</v>
      </c>
      <c r="F893" s="3">
        <f>COUNTIF($B$9:B893,B893)</f>
        <v>221</v>
      </c>
      <c r="G893" s="3"/>
    </row>
    <row r="894" spans="1:7" ht="15" customHeight="1">
      <c r="A894" s="56">
        <f>DATE(YEAR(A890),MONTH(A890)+2,1-1)</f>
        <v>46599</v>
      </c>
      <c r="B894" s="3" t="str">
        <f t="shared" si="27"/>
        <v>Interest</v>
      </c>
      <c r="C894" s="34">
        <f>D893*$B$5/12</f>
        <v>2768.4361269297947</v>
      </c>
      <c r="D894" s="34">
        <f t="shared" si="26"/>
        <v>224243.32628131338</v>
      </c>
      <c r="F894" s="35"/>
      <c r="G894" s="3"/>
    </row>
    <row r="895" spans="1:7" ht="15" customHeight="1">
      <c r="A895" s="56">
        <f>DATE(YEAR(A891),MONTH(A891)+1,1)</f>
        <v>46600</v>
      </c>
      <c r="B895" s="3" t="str">
        <f t="shared" si="27"/>
        <v>Admin Fee</v>
      </c>
      <c r="C895" s="34">
        <f>$G$4</f>
        <v>40</v>
      </c>
      <c r="D895" s="34">
        <f t="shared" si="26"/>
        <v>224283.32628131338</v>
      </c>
      <c r="F895" s="35"/>
      <c r="G895" s="3"/>
    </row>
    <row r="896" spans="1:7" ht="15" customHeight="1">
      <c r="A896" s="56">
        <f>DATE(YEAR(A892),MONTH(A892)+1,1)</f>
        <v>46600</v>
      </c>
      <c r="B896" s="3" t="str">
        <f t="shared" si="27"/>
        <v>Insurance</v>
      </c>
      <c r="C896" s="34">
        <f>$G$3</f>
        <v>150</v>
      </c>
      <c r="D896" s="34">
        <f t="shared" si="26"/>
        <v>224433.32628131338</v>
      </c>
      <c r="F896" s="35"/>
      <c r="G896" s="3"/>
    </row>
    <row r="897" spans="1:7" ht="15" customHeight="1">
      <c r="A897" s="56">
        <f>DATE(YEAR(A893),MONTH(A893)+1,$D$4)</f>
        <v>46600</v>
      </c>
      <c r="B897" s="3" t="str">
        <f t="shared" si="27"/>
        <v>Debit Order / Payment</v>
      </c>
      <c r="C897" s="34">
        <f>-$B$6-C895-C896</f>
        <v>-13357.895825866375</v>
      </c>
      <c r="D897" s="34">
        <f t="shared" si="26"/>
        <v>211075.430455447</v>
      </c>
      <c r="F897" s="3">
        <f>COUNTIF($B$9:B897,B897)</f>
        <v>222</v>
      </c>
      <c r="G897" s="3"/>
    </row>
    <row r="898" spans="1:7" ht="15" customHeight="1">
      <c r="A898" s="56">
        <f>DATE(YEAR(A894),MONTH(A894)+2,1-1)</f>
        <v>46630</v>
      </c>
      <c r="B898" s="3" t="str">
        <f t="shared" si="27"/>
        <v>Interest</v>
      </c>
      <c r="C898" s="34">
        <f>D897*$B$5/12</f>
        <v>2638.4428806930873</v>
      </c>
      <c r="D898" s="34">
        <f t="shared" si="26"/>
        <v>213713.8733361401</v>
      </c>
      <c r="F898" s="35"/>
      <c r="G898" s="3"/>
    </row>
    <row r="899" spans="1:7" ht="15" customHeight="1">
      <c r="A899" s="56">
        <f>DATE(YEAR(A895),MONTH(A895)+1,1)</f>
        <v>46631</v>
      </c>
      <c r="B899" s="3" t="str">
        <f t="shared" si="27"/>
        <v>Admin Fee</v>
      </c>
      <c r="C899" s="34">
        <f>$G$4</f>
        <v>40</v>
      </c>
      <c r="D899" s="34">
        <f t="shared" si="26"/>
        <v>213753.8733361401</v>
      </c>
      <c r="F899" s="35"/>
      <c r="G899" s="3"/>
    </row>
    <row r="900" spans="1:7" ht="15" customHeight="1">
      <c r="A900" s="56">
        <f>DATE(YEAR(A896),MONTH(A896)+1,1)</f>
        <v>46631</v>
      </c>
      <c r="B900" s="3" t="str">
        <f t="shared" si="27"/>
        <v>Insurance</v>
      </c>
      <c r="C900" s="34">
        <f>$G$3</f>
        <v>150</v>
      </c>
      <c r="D900" s="34">
        <f t="shared" si="26"/>
        <v>213903.8733361401</v>
      </c>
      <c r="F900" s="35"/>
      <c r="G900" s="3"/>
    </row>
    <row r="901" spans="1:7" ht="15" customHeight="1">
      <c r="A901" s="56">
        <f>DATE(YEAR(A897),MONTH(A897)+1,$D$4)</f>
        <v>46631</v>
      </c>
      <c r="B901" s="3" t="str">
        <f t="shared" si="27"/>
        <v>Debit Order / Payment</v>
      </c>
      <c r="C901" s="34">
        <f>-$B$6-C899-C900</f>
        <v>-13357.895825866375</v>
      </c>
      <c r="D901" s="34">
        <f t="shared" si="26"/>
        <v>200545.97751027372</v>
      </c>
      <c r="F901" s="3">
        <f>COUNTIF($B$9:B901,B901)</f>
        <v>223</v>
      </c>
      <c r="G901" s="3"/>
    </row>
    <row r="902" spans="1:7" ht="15" customHeight="1">
      <c r="A902" s="56">
        <f>DATE(YEAR(A898),MONTH(A898)+2,1-1)</f>
        <v>46660</v>
      </c>
      <c r="B902" s="3" t="str">
        <f t="shared" si="27"/>
        <v>Interest</v>
      </c>
      <c r="C902" s="34">
        <f>D901*$B$5/12</f>
        <v>2506.824718878421</v>
      </c>
      <c r="D902" s="34">
        <f t="shared" si="26"/>
        <v>203052.80222915215</v>
      </c>
      <c r="F902" s="35"/>
      <c r="G902" s="3"/>
    </row>
    <row r="903" spans="1:7" ht="15" customHeight="1">
      <c r="A903" s="56">
        <f>DATE(YEAR(A899),MONTH(A899)+1,1)</f>
        <v>46661</v>
      </c>
      <c r="B903" s="3" t="str">
        <f t="shared" si="27"/>
        <v>Admin Fee</v>
      </c>
      <c r="C903" s="34">
        <f>$G$4</f>
        <v>40</v>
      </c>
      <c r="D903" s="34">
        <f t="shared" si="26"/>
        <v>203092.80222915215</v>
      </c>
      <c r="F903" s="35"/>
      <c r="G903" s="3"/>
    </row>
    <row r="904" spans="1:7" ht="15" customHeight="1">
      <c r="A904" s="56">
        <f>DATE(YEAR(A900),MONTH(A900)+1,1)</f>
        <v>46661</v>
      </c>
      <c r="B904" s="3" t="str">
        <f t="shared" si="27"/>
        <v>Insurance</v>
      </c>
      <c r="C904" s="34">
        <f>$G$3</f>
        <v>150</v>
      </c>
      <c r="D904" s="34">
        <f t="shared" si="26"/>
        <v>203242.80222915215</v>
      </c>
      <c r="F904" s="35"/>
      <c r="G904" s="3"/>
    </row>
    <row r="905" spans="1:7" ht="15" customHeight="1">
      <c r="A905" s="56">
        <f>DATE(YEAR(A901),MONTH(A901)+1,$D$4)</f>
        <v>46661</v>
      </c>
      <c r="B905" s="3" t="str">
        <f t="shared" si="27"/>
        <v>Debit Order / Payment</v>
      </c>
      <c r="C905" s="34">
        <f>-$B$6-C903-C904</f>
        <v>-13357.895825866375</v>
      </c>
      <c r="D905" s="34">
        <f t="shared" si="26"/>
        <v>189884.90640328577</v>
      </c>
      <c r="F905" s="3">
        <f>COUNTIF($B$9:B905,B905)</f>
        <v>224</v>
      </c>
      <c r="G905" s="3"/>
    </row>
    <row r="906" spans="1:7" ht="15" customHeight="1">
      <c r="A906" s="56">
        <f>DATE(YEAR(A902),MONTH(A902)+2,1-1)</f>
        <v>46691</v>
      </c>
      <c r="B906" s="3" t="str">
        <f t="shared" si="27"/>
        <v>Interest</v>
      </c>
      <c r="C906" s="34">
        <f>D905*$B$5/12</f>
        <v>2373.561330041072</v>
      </c>
      <c r="D906" s="34">
        <f aca="true" t="shared" si="28" ref="D906:D969">D905+C906</f>
        <v>192258.46773332683</v>
      </c>
      <c r="F906" s="35"/>
      <c r="G906" s="3"/>
    </row>
    <row r="907" spans="1:7" ht="15" customHeight="1">
      <c r="A907" s="56">
        <f>DATE(YEAR(A903),MONTH(A903)+1,1)</f>
        <v>46692</v>
      </c>
      <c r="B907" s="3" t="str">
        <f t="shared" si="27"/>
        <v>Admin Fee</v>
      </c>
      <c r="C907" s="34">
        <f>$G$4</f>
        <v>40</v>
      </c>
      <c r="D907" s="34">
        <f t="shared" si="28"/>
        <v>192298.46773332683</v>
      </c>
      <c r="F907" s="35"/>
      <c r="G907" s="3"/>
    </row>
    <row r="908" spans="1:7" ht="15" customHeight="1">
      <c r="A908" s="56">
        <f>DATE(YEAR(A904),MONTH(A904)+1,1)</f>
        <v>46692</v>
      </c>
      <c r="B908" s="3" t="str">
        <f t="shared" si="27"/>
        <v>Insurance</v>
      </c>
      <c r="C908" s="34">
        <f>$G$3</f>
        <v>150</v>
      </c>
      <c r="D908" s="34">
        <f t="shared" si="28"/>
        <v>192448.46773332683</v>
      </c>
      <c r="F908" s="35"/>
      <c r="G908" s="3"/>
    </row>
    <row r="909" spans="1:7" ht="15" customHeight="1">
      <c r="A909" s="56">
        <f>DATE(YEAR(A905),MONTH(A905)+1,$D$4)</f>
        <v>46692</v>
      </c>
      <c r="B909" s="3" t="str">
        <f t="shared" si="27"/>
        <v>Debit Order / Payment</v>
      </c>
      <c r="C909" s="34">
        <f>-$B$6-C907-C908</f>
        <v>-13357.895825866375</v>
      </c>
      <c r="D909" s="34">
        <f t="shared" si="28"/>
        <v>179090.57190746046</v>
      </c>
      <c r="F909" s="3">
        <f>COUNTIF($B$9:B909,B909)</f>
        <v>225</v>
      </c>
      <c r="G909" s="3"/>
    </row>
    <row r="910" spans="1:7" ht="15" customHeight="1">
      <c r="A910" s="56">
        <f>DATE(YEAR(A906),MONTH(A906)+2,1-1)</f>
        <v>46721</v>
      </c>
      <c r="B910" s="3" t="str">
        <f t="shared" si="27"/>
        <v>Interest</v>
      </c>
      <c r="C910" s="34">
        <f>D909*$B$5/12</f>
        <v>2238.6321488432554</v>
      </c>
      <c r="D910" s="34">
        <f t="shared" si="28"/>
        <v>181329.20405630372</v>
      </c>
      <c r="F910" s="35"/>
      <c r="G910" s="3"/>
    </row>
    <row r="911" spans="1:7" ht="15" customHeight="1">
      <c r="A911" s="56">
        <f>DATE(YEAR(A907),MONTH(A907)+1,1)</f>
        <v>46722</v>
      </c>
      <c r="B911" s="3" t="str">
        <f t="shared" si="27"/>
        <v>Admin Fee</v>
      </c>
      <c r="C911" s="34">
        <f>$G$4</f>
        <v>40</v>
      </c>
      <c r="D911" s="34">
        <f t="shared" si="28"/>
        <v>181369.20405630372</v>
      </c>
      <c r="F911" s="35"/>
      <c r="G911" s="3"/>
    </row>
    <row r="912" spans="1:7" ht="15" customHeight="1">
      <c r="A912" s="56">
        <f>DATE(YEAR(A908),MONTH(A908)+1,1)</f>
        <v>46722</v>
      </c>
      <c r="B912" s="3" t="str">
        <f t="shared" si="27"/>
        <v>Insurance</v>
      </c>
      <c r="C912" s="34">
        <f>$G$3</f>
        <v>150</v>
      </c>
      <c r="D912" s="34">
        <f t="shared" si="28"/>
        <v>181519.20405630372</v>
      </c>
      <c r="F912" s="35"/>
      <c r="G912" s="3"/>
    </row>
    <row r="913" spans="1:7" ht="15" customHeight="1">
      <c r="A913" s="56">
        <f>DATE(YEAR(A909),MONTH(A909)+1,$D$4)</f>
        <v>46722</v>
      </c>
      <c r="B913" s="3" t="str">
        <f t="shared" si="27"/>
        <v>Debit Order / Payment</v>
      </c>
      <c r="C913" s="34">
        <f>-$B$6-C911-C912</f>
        <v>-13357.895825866375</v>
      </c>
      <c r="D913" s="34">
        <f t="shared" si="28"/>
        <v>168161.30823043734</v>
      </c>
      <c r="F913" s="3">
        <f>COUNTIF($B$9:B913,B913)</f>
        <v>226</v>
      </c>
      <c r="G913" s="3"/>
    </row>
    <row r="914" spans="1:7" ht="15" customHeight="1">
      <c r="A914" s="56">
        <f>DATE(YEAR(A910),MONTH(A910)+2,1-1)</f>
        <v>46752</v>
      </c>
      <c r="B914" s="3" t="str">
        <f aca="true" t="shared" si="29" ref="B914:B969">B910</f>
        <v>Interest</v>
      </c>
      <c r="C914" s="34">
        <f>D913*$B$5/12</f>
        <v>2102.0163528804665</v>
      </c>
      <c r="D914" s="34">
        <f t="shared" si="28"/>
        <v>170263.3245833178</v>
      </c>
      <c r="F914" s="35"/>
      <c r="G914" s="3"/>
    </row>
    <row r="915" spans="1:7" ht="15" customHeight="1">
      <c r="A915" s="56">
        <f>DATE(YEAR(A911),MONTH(A911)+1,1)</f>
        <v>46753</v>
      </c>
      <c r="B915" s="3" t="str">
        <f t="shared" si="29"/>
        <v>Admin Fee</v>
      </c>
      <c r="C915" s="34">
        <f>$G$4</f>
        <v>40</v>
      </c>
      <c r="D915" s="34">
        <f t="shared" si="28"/>
        <v>170303.3245833178</v>
      </c>
      <c r="F915" s="35"/>
      <c r="G915" s="3"/>
    </row>
    <row r="916" spans="1:7" ht="15" customHeight="1">
      <c r="A916" s="56">
        <f>DATE(YEAR(A912),MONTH(A912)+1,1)</f>
        <v>46753</v>
      </c>
      <c r="B916" s="3" t="str">
        <f t="shared" si="29"/>
        <v>Insurance</v>
      </c>
      <c r="C916" s="34">
        <f>$G$3</f>
        <v>150</v>
      </c>
      <c r="D916" s="34">
        <f t="shared" si="28"/>
        <v>170453.3245833178</v>
      </c>
      <c r="F916" s="35"/>
      <c r="G916" s="3"/>
    </row>
    <row r="917" spans="1:7" ht="15" customHeight="1">
      <c r="A917" s="56">
        <f>DATE(YEAR(A913),MONTH(A913)+1,$D$4)</f>
        <v>46753</v>
      </c>
      <c r="B917" s="3" t="str">
        <f t="shared" si="29"/>
        <v>Debit Order / Payment</v>
      </c>
      <c r="C917" s="34">
        <f>-$B$6-C915-C916</f>
        <v>-13357.895825866375</v>
      </c>
      <c r="D917" s="34">
        <f t="shared" si="28"/>
        <v>157095.42875745142</v>
      </c>
      <c r="F917" s="3">
        <f>COUNTIF($B$9:B917,B917)</f>
        <v>227</v>
      </c>
      <c r="G917" s="3"/>
    </row>
    <row r="918" spans="1:7" ht="15" customHeight="1">
      <c r="A918" s="56">
        <f>DATE(YEAR(A914),MONTH(A914)+2,1-1)</f>
        <v>46783</v>
      </c>
      <c r="B918" s="3" t="str">
        <f t="shared" si="29"/>
        <v>Interest</v>
      </c>
      <c r="C918" s="34">
        <f>D917*$B$5/12</f>
        <v>1963.6928594681428</v>
      </c>
      <c r="D918" s="34">
        <f t="shared" si="28"/>
        <v>159059.12161691955</v>
      </c>
      <c r="F918" s="35"/>
      <c r="G918" s="3"/>
    </row>
    <row r="919" spans="1:7" ht="15" customHeight="1">
      <c r="A919" s="56">
        <f>DATE(YEAR(A915),MONTH(A915)+1,1)</f>
        <v>46784</v>
      </c>
      <c r="B919" s="3" t="str">
        <f t="shared" si="29"/>
        <v>Admin Fee</v>
      </c>
      <c r="C919" s="34">
        <f>$G$4</f>
        <v>40</v>
      </c>
      <c r="D919" s="34">
        <f t="shared" si="28"/>
        <v>159099.12161691955</v>
      </c>
      <c r="F919" s="35"/>
      <c r="G919" s="3"/>
    </row>
    <row r="920" spans="1:7" ht="15" customHeight="1">
      <c r="A920" s="56">
        <f>DATE(YEAR(A916),MONTH(A916)+1,1)</f>
        <v>46784</v>
      </c>
      <c r="B920" s="3" t="str">
        <f t="shared" si="29"/>
        <v>Insurance</v>
      </c>
      <c r="C920" s="34">
        <f>$G$3</f>
        <v>150</v>
      </c>
      <c r="D920" s="34">
        <f t="shared" si="28"/>
        <v>159249.12161691955</v>
      </c>
      <c r="F920" s="35"/>
      <c r="G920" s="3"/>
    </row>
    <row r="921" spans="1:7" ht="15" customHeight="1">
      <c r="A921" s="56">
        <f>DATE(YEAR(A917),MONTH(A917)+1,$D$4)</f>
        <v>46784</v>
      </c>
      <c r="B921" s="3" t="str">
        <f t="shared" si="29"/>
        <v>Debit Order / Payment</v>
      </c>
      <c r="C921" s="34">
        <f>-$B$6-C919-C920</f>
        <v>-13357.895825866375</v>
      </c>
      <c r="D921" s="34">
        <f t="shared" si="28"/>
        <v>145891.22579105318</v>
      </c>
      <c r="F921" s="3">
        <f>COUNTIF($B$9:B921,B921)</f>
        <v>228</v>
      </c>
      <c r="G921" s="3"/>
    </row>
    <row r="922" spans="1:7" ht="15" customHeight="1">
      <c r="A922" s="56">
        <f>DATE(YEAR(A918),MONTH(A918)+2,1-1)</f>
        <v>46812</v>
      </c>
      <c r="B922" s="3" t="str">
        <f t="shared" si="29"/>
        <v>Interest</v>
      </c>
      <c r="C922" s="34">
        <f>D921*$B$5/12</f>
        <v>1823.6403223881646</v>
      </c>
      <c r="D922" s="34">
        <f t="shared" si="28"/>
        <v>147714.86611344136</v>
      </c>
      <c r="F922" s="35"/>
      <c r="G922" s="3"/>
    </row>
    <row r="923" spans="1:7" ht="15" customHeight="1">
      <c r="A923" s="56">
        <f>DATE(YEAR(A919),MONTH(A919)+1,1)</f>
        <v>46813</v>
      </c>
      <c r="B923" s="3" t="str">
        <f t="shared" si="29"/>
        <v>Admin Fee</v>
      </c>
      <c r="C923" s="34">
        <f>$G$4</f>
        <v>40</v>
      </c>
      <c r="D923" s="34">
        <f t="shared" si="28"/>
        <v>147754.86611344136</v>
      </c>
      <c r="F923" s="35"/>
      <c r="G923" s="3"/>
    </row>
    <row r="924" spans="1:7" ht="15" customHeight="1">
      <c r="A924" s="56">
        <f>DATE(YEAR(A920),MONTH(A920)+1,1)</f>
        <v>46813</v>
      </c>
      <c r="B924" s="3" t="str">
        <f t="shared" si="29"/>
        <v>Insurance</v>
      </c>
      <c r="C924" s="34">
        <f>$G$3</f>
        <v>150</v>
      </c>
      <c r="D924" s="34">
        <f t="shared" si="28"/>
        <v>147904.86611344136</v>
      </c>
      <c r="F924" s="35"/>
      <c r="G924" s="3"/>
    </row>
    <row r="925" spans="1:7" ht="15" customHeight="1">
      <c r="A925" s="56">
        <f>DATE(YEAR(A921),MONTH(A921)+1,$D$4)</f>
        <v>46813</v>
      </c>
      <c r="B925" s="3" t="str">
        <f t="shared" si="29"/>
        <v>Debit Order / Payment</v>
      </c>
      <c r="C925" s="34">
        <f>-$B$6-C923-C924</f>
        <v>-13357.895825866375</v>
      </c>
      <c r="D925" s="34">
        <f t="shared" si="28"/>
        <v>134546.97028757498</v>
      </c>
      <c r="F925" s="3">
        <f>COUNTIF($B$9:B925,B925)</f>
        <v>229</v>
      </c>
      <c r="G925" s="3"/>
    </row>
    <row r="926" spans="1:7" ht="15" customHeight="1">
      <c r="A926" s="56">
        <f>DATE(YEAR(A922),MONTH(A922)+2,1-1)</f>
        <v>46843</v>
      </c>
      <c r="B926" s="3" t="str">
        <f t="shared" si="29"/>
        <v>Interest</v>
      </c>
      <c r="C926" s="34">
        <f>D925*$B$5/12</f>
        <v>1681.837128594687</v>
      </c>
      <c r="D926" s="34">
        <f t="shared" si="28"/>
        <v>136228.80741616967</v>
      </c>
      <c r="F926" s="35"/>
      <c r="G926" s="3"/>
    </row>
    <row r="927" spans="1:7" ht="15" customHeight="1">
      <c r="A927" s="56">
        <f>DATE(YEAR(A923),MONTH(A923)+1,1)</f>
        <v>46844</v>
      </c>
      <c r="B927" s="3" t="str">
        <f t="shared" si="29"/>
        <v>Admin Fee</v>
      </c>
      <c r="C927" s="34">
        <f>$G$4</f>
        <v>40</v>
      </c>
      <c r="D927" s="34">
        <f t="shared" si="28"/>
        <v>136268.80741616967</v>
      </c>
      <c r="F927" s="35"/>
      <c r="G927" s="3"/>
    </row>
    <row r="928" spans="1:7" ht="15" customHeight="1">
      <c r="A928" s="56">
        <f>DATE(YEAR(A924),MONTH(A924)+1,1)</f>
        <v>46844</v>
      </c>
      <c r="B928" s="3" t="str">
        <f t="shared" si="29"/>
        <v>Insurance</v>
      </c>
      <c r="C928" s="34">
        <f>$G$3</f>
        <v>150</v>
      </c>
      <c r="D928" s="34">
        <f t="shared" si="28"/>
        <v>136418.80741616967</v>
      </c>
      <c r="F928" s="35"/>
      <c r="G928" s="3"/>
    </row>
    <row r="929" spans="1:7" ht="15" customHeight="1">
      <c r="A929" s="56">
        <f>DATE(YEAR(A925),MONTH(A925)+1,$D$4)</f>
        <v>46844</v>
      </c>
      <c r="B929" s="3" t="str">
        <f t="shared" si="29"/>
        <v>Debit Order / Payment</v>
      </c>
      <c r="C929" s="34">
        <f>-$B$6-C927-C928</f>
        <v>-13357.895825866375</v>
      </c>
      <c r="D929" s="34">
        <f t="shared" si="28"/>
        <v>123060.9115903033</v>
      </c>
      <c r="F929" s="3">
        <f>COUNTIF($B$9:B929,B929)</f>
        <v>230</v>
      </c>
      <c r="G929" s="3"/>
    </row>
    <row r="930" spans="1:7" ht="15" customHeight="1">
      <c r="A930" s="56">
        <f>DATE(YEAR(A926),MONTH(A926)+2,1-1)</f>
        <v>46873</v>
      </c>
      <c r="B930" s="3" t="str">
        <f t="shared" si="29"/>
        <v>Interest</v>
      </c>
      <c r="C930" s="34">
        <f>D929*$B$5/12</f>
        <v>1538.2613948787912</v>
      </c>
      <c r="D930" s="34">
        <f t="shared" si="28"/>
        <v>124599.17298518209</v>
      </c>
      <c r="F930" s="35"/>
      <c r="G930" s="3"/>
    </row>
    <row r="931" spans="1:7" ht="15" customHeight="1">
      <c r="A931" s="56">
        <f>DATE(YEAR(A927),MONTH(A927)+1,1)</f>
        <v>46874</v>
      </c>
      <c r="B931" s="3" t="str">
        <f t="shared" si="29"/>
        <v>Admin Fee</v>
      </c>
      <c r="C931" s="34">
        <f>$G$4</f>
        <v>40</v>
      </c>
      <c r="D931" s="34">
        <f t="shared" si="28"/>
        <v>124639.17298518209</v>
      </c>
      <c r="F931" s="35"/>
      <c r="G931" s="3"/>
    </row>
    <row r="932" spans="1:7" ht="15" customHeight="1">
      <c r="A932" s="56">
        <f>DATE(YEAR(A928),MONTH(A928)+1,1)</f>
        <v>46874</v>
      </c>
      <c r="B932" s="3" t="str">
        <f t="shared" si="29"/>
        <v>Insurance</v>
      </c>
      <c r="C932" s="34">
        <f>$G$3</f>
        <v>150</v>
      </c>
      <c r="D932" s="34">
        <f t="shared" si="28"/>
        <v>124789.17298518209</v>
      </c>
      <c r="F932" s="35"/>
      <c r="G932" s="3"/>
    </row>
    <row r="933" spans="1:7" ht="15" customHeight="1">
      <c r="A933" s="56">
        <f>DATE(YEAR(A929),MONTH(A929)+1,$D$4)</f>
        <v>46874</v>
      </c>
      <c r="B933" s="3" t="str">
        <f t="shared" si="29"/>
        <v>Debit Order / Payment</v>
      </c>
      <c r="C933" s="34">
        <f>-$B$6-C931-C932</f>
        <v>-13357.895825866375</v>
      </c>
      <c r="D933" s="34">
        <f t="shared" si="28"/>
        <v>111431.27715931571</v>
      </c>
      <c r="F933" s="3">
        <f>COUNTIF($B$9:B933,B933)</f>
        <v>231</v>
      </c>
      <c r="G933" s="3"/>
    </row>
    <row r="934" spans="1:7" ht="15" customHeight="1">
      <c r="A934" s="56">
        <f>DATE(YEAR(A930),MONTH(A930)+2,1-1)</f>
        <v>46904</v>
      </c>
      <c r="B934" s="3" t="str">
        <f t="shared" si="29"/>
        <v>Interest</v>
      </c>
      <c r="C934" s="34">
        <f>D933*$B$5/12</f>
        <v>1392.8909644914463</v>
      </c>
      <c r="D934" s="34">
        <f t="shared" si="28"/>
        <v>112824.16812380716</v>
      </c>
      <c r="F934" s="35"/>
      <c r="G934" s="3"/>
    </row>
    <row r="935" spans="1:7" ht="15" customHeight="1">
      <c r="A935" s="56">
        <f>DATE(YEAR(A931),MONTH(A931)+1,1)</f>
        <v>46905</v>
      </c>
      <c r="B935" s="3" t="str">
        <f t="shared" si="29"/>
        <v>Admin Fee</v>
      </c>
      <c r="C935" s="34">
        <f>$G$4</f>
        <v>40</v>
      </c>
      <c r="D935" s="34">
        <f t="shared" si="28"/>
        <v>112864.16812380716</v>
      </c>
      <c r="F935" s="35"/>
      <c r="G935" s="3"/>
    </row>
    <row r="936" spans="1:7" ht="15" customHeight="1">
      <c r="A936" s="56">
        <f>DATE(YEAR(A932),MONTH(A932)+1,1)</f>
        <v>46905</v>
      </c>
      <c r="B936" s="3" t="str">
        <f t="shared" si="29"/>
        <v>Insurance</v>
      </c>
      <c r="C936" s="34">
        <f>$G$3</f>
        <v>150</v>
      </c>
      <c r="D936" s="34">
        <f t="shared" si="28"/>
        <v>113014.16812380716</v>
      </c>
      <c r="F936" s="35"/>
      <c r="G936" s="3"/>
    </row>
    <row r="937" spans="1:7" ht="15" customHeight="1">
      <c r="A937" s="56">
        <f>DATE(YEAR(A933),MONTH(A933)+1,$D$4)</f>
        <v>46905</v>
      </c>
      <c r="B937" s="3" t="str">
        <f t="shared" si="29"/>
        <v>Debit Order / Payment</v>
      </c>
      <c r="C937" s="34">
        <f>-$B$6-C935-C936</f>
        <v>-13357.895825866375</v>
      </c>
      <c r="D937" s="34">
        <f t="shared" si="28"/>
        <v>99656.27229794078</v>
      </c>
      <c r="F937" s="3">
        <f>COUNTIF($B$9:B937,B937)</f>
        <v>232</v>
      </c>
      <c r="G937" s="3"/>
    </row>
    <row r="938" spans="1:7" ht="15" customHeight="1">
      <c r="A938" s="56">
        <f>DATE(YEAR(A934),MONTH(A934)+2,1-1)</f>
        <v>46934</v>
      </c>
      <c r="B938" s="3" t="str">
        <f t="shared" si="29"/>
        <v>Interest</v>
      </c>
      <c r="C938" s="34">
        <f>D937*$B$5/12</f>
        <v>1245.7034037242597</v>
      </c>
      <c r="D938" s="34">
        <f t="shared" si="28"/>
        <v>100901.97570166504</v>
      </c>
      <c r="F938" s="35"/>
      <c r="G938" s="3"/>
    </row>
    <row r="939" spans="1:7" ht="15" customHeight="1">
      <c r="A939" s="56">
        <f>DATE(YEAR(A935),MONTH(A935)+1,1)</f>
        <v>46935</v>
      </c>
      <c r="B939" s="3" t="str">
        <f t="shared" si="29"/>
        <v>Admin Fee</v>
      </c>
      <c r="C939" s="34">
        <f>$G$4</f>
        <v>40</v>
      </c>
      <c r="D939" s="34">
        <f t="shared" si="28"/>
        <v>100941.97570166504</v>
      </c>
      <c r="F939" s="35"/>
      <c r="G939" s="3"/>
    </row>
    <row r="940" spans="1:7" ht="15" customHeight="1">
      <c r="A940" s="56">
        <f>DATE(YEAR(A936),MONTH(A936)+1,1)</f>
        <v>46935</v>
      </c>
      <c r="B940" s="3" t="str">
        <f t="shared" si="29"/>
        <v>Insurance</v>
      </c>
      <c r="C940" s="34">
        <f>$G$3</f>
        <v>150</v>
      </c>
      <c r="D940" s="34">
        <f t="shared" si="28"/>
        <v>101091.97570166504</v>
      </c>
      <c r="F940" s="35"/>
      <c r="G940" s="3"/>
    </row>
    <row r="941" spans="1:7" ht="15" customHeight="1">
      <c r="A941" s="56">
        <f>DATE(YEAR(A937),MONTH(A937)+1,$D$4)</f>
        <v>46935</v>
      </c>
      <c r="B941" s="3" t="str">
        <f t="shared" si="29"/>
        <v>Debit Order / Payment</v>
      </c>
      <c r="C941" s="34">
        <f>-$B$6-C939-C940</f>
        <v>-13357.895825866375</v>
      </c>
      <c r="D941" s="34">
        <f t="shared" si="28"/>
        <v>87734.07987579866</v>
      </c>
      <c r="F941" s="3">
        <f>COUNTIF($B$9:B941,B941)</f>
        <v>233</v>
      </c>
      <c r="G941" s="3"/>
    </row>
    <row r="942" spans="1:7" ht="15" customHeight="1">
      <c r="A942" s="56">
        <f>DATE(YEAR(A938),MONTH(A938)+2,1-1)</f>
        <v>46965</v>
      </c>
      <c r="B942" s="3" t="str">
        <f t="shared" si="29"/>
        <v>Interest</v>
      </c>
      <c r="C942" s="34">
        <f>D941*$B$5/12</f>
        <v>1096.6759984474832</v>
      </c>
      <c r="D942" s="34">
        <f t="shared" si="28"/>
        <v>88830.75587424614</v>
      </c>
      <c r="F942" s="35"/>
      <c r="G942" s="3"/>
    </row>
    <row r="943" spans="1:7" ht="15" customHeight="1">
      <c r="A943" s="56">
        <f>DATE(YEAR(A939),MONTH(A939)+1,1)</f>
        <v>46966</v>
      </c>
      <c r="B943" s="3" t="str">
        <f t="shared" si="29"/>
        <v>Admin Fee</v>
      </c>
      <c r="C943" s="34">
        <f>$G$4</f>
        <v>40</v>
      </c>
      <c r="D943" s="34">
        <f t="shared" si="28"/>
        <v>88870.75587424614</v>
      </c>
      <c r="F943" s="35"/>
      <c r="G943" s="3"/>
    </row>
    <row r="944" spans="1:7" ht="15" customHeight="1">
      <c r="A944" s="56">
        <f>DATE(YEAR(A940),MONTH(A940)+1,1)</f>
        <v>46966</v>
      </c>
      <c r="B944" s="3" t="str">
        <f t="shared" si="29"/>
        <v>Insurance</v>
      </c>
      <c r="C944" s="34">
        <f>$G$3</f>
        <v>150</v>
      </c>
      <c r="D944" s="34">
        <f t="shared" si="28"/>
        <v>89020.75587424614</v>
      </c>
      <c r="F944" s="35"/>
      <c r="G944" s="3"/>
    </row>
    <row r="945" spans="1:7" ht="15" customHeight="1">
      <c r="A945" s="56">
        <f>DATE(YEAR(A941),MONTH(A941)+1,$D$4)</f>
        <v>46966</v>
      </c>
      <c r="B945" s="3" t="str">
        <f t="shared" si="29"/>
        <v>Debit Order / Payment</v>
      </c>
      <c r="C945" s="34">
        <f>-$B$6-C943-C944</f>
        <v>-13357.895825866375</v>
      </c>
      <c r="D945" s="34">
        <f t="shared" si="28"/>
        <v>75662.86004837976</v>
      </c>
      <c r="F945" s="3">
        <f>COUNTIF($B$9:B945,B945)</f>
        <v>234</v>
      </c>
      <c r="G945" s="3"/>
    </row>
    <row r="946" spans="1:7" ht="15" customHeight="1">
      <c r="A946" s="56">
        <f>DATE(YEAR(A942),MONTH(A942)+2,1-1)</f>
        <v>46996</v>
      </c>
      <c r="B946" s="3" t="str">
        <f t="shared" si="29"/>
        <v>Interest</v>
      </c>
      <c r="C946" s="34">
        <f>D945*$B$5/12</f>
        <v>945.785750604747</v>
      </c>
      <c r="D946" s="34">
        <f t="shared" si="28"/>
        <v>76608.64579898451</v>
      </c>
      <c r="F946" s="35"/>
      <c r="G946" s="3"/>
    </row>
    <row r="947" spans="1:7" ht="15" customHeight="1">
      <c r="A947" s="56">
        <f>DATE(YEAR(A943),MONTH(A943)+1,1)</f>
        <v>46997</v>
      </c>
      <c r="B947" s="3" t="str">
        <f t="shared" si="29"/>
        <v>Admin Fee</v>
      </c>
      <c r="C947" s="34">
        <f>$G$4</f>
        <v>40</v>
      </c>
      <c r="D947" s="34">
        <f t="shared" si="28"/>
        <v>76648.64579898451</v>
      </c>
      <c r="F947" s="35"/>
      <c r="G947" s="3"/>
    </row>
    <row r="948" spans="1:7" ht="15" customHeight="1">
      <c r="A948" s="56">
        <f>DATE(YEAR(A944),MONTH(A944)+1,1)</f>
        <v>46997</v>
      </c>
      <c r="B948" s="3" t="str">
        <f t="shared" si="29"/>
        <v>Insurance</v>
      </c>
      <c r="C948" s="34">
        <f>$G$3</f>
        <v>150</v>
      </c>
      <c r="D948" s="34">
        <f t="shared" si="28"/>
        <v>76798.64579898451</v>
      </c>
      <c r="F948" s="35"/>
      <c r="G948" s="3"/>
    </row>
    <row r="949" spans="1:7" ht="15" customHeight="1">
      <c r="A949" s="56">
        <f>DATE(YEAR(A945),MONTH(A945)+1,$D$4)</f>
        <v>46997</v>
      </c>
      <c r="B949" s="3" t="str">
        <f t="shared" si="29"/>
        <v>Debit Order / Payment</v>
      </c>
      <c r="C949" s="34">
        <f>-$B$6-C947-C948</f>
        <v>-13357.895825866375</v>
      </c>
      <c r="D949" s="34">
        <f t="shared" si="28"/>
        <v>63440.74997311813</v>
      </c>
      <c r="F949" s="3">
        <f>COUNTIF($B$9:B949,B949)</f>
        <v>235</v>
      </c>
      <c r="G949" s="3"/>
    </row>
    <row r="950" spans="1:7" ht="15" customHeight="1">
      <c r="A950" s="56">
        <f>DATE(YEAR(A946),MONTH(A946)+2,1-1)</f>
        <v>47026</v>
      </c>
      <c r="B950" s="3" t="str">
        <f t="shared" si="29"/>
        <v>Interest</v>
      </c>
      <c r="C950" s="34">
        <f>D949*$B$5/12</f>
        <v>793.0093746639767</v>
      </c>
      <c r="D950" s="34">
        <f t="shared" si="28"/>
        <v>64233.75934778211</v>
      </c>
      <c r="F950" s="35"/>
      <c r="G950" s="3"/>
    </row>
    <row r="951" spans="1:7" ht="15" customHeight="1">
      <c r="A951" s="56">
        <f>DATE(YEAR(A947),MONTH(A947)+1,1)</f>
        <v>47027</v>
      </c>
      <c r="B951" s="3" t="str">
        <f t="shared" si="29"/>
        <v>Admin Fee</v>
      </c>
      <c r="C951" s="34">
        <f>$G$4</f>
        <v>40</v>
      </c>
      <c r="D951" s="34">
        <f t="shared" si="28"/>
        <v>64273.75934778211</v>
      </c>
      <c r="F951" s="35"/>
      <c r="G951" s="3"/>
    </row>
    <row r="952" spans="1:7" ht="15" customHeight="1">
      <c r="A952" s="56">
        <f>DATE(YEAR(A948),MONTH(A948)+1,1)</f>
        <v>47027</v>
      </c>
      <c r="B952" s="3" t="str">
        <f t="shared" si="29"/>
        <v>Insurance</v>
      </c>
      <c r="C952" s="34">
        <f>$G$3</f>
        <v>150</v>
      </c>
      <c r="D952" s="34">
        <f t="shared" si="28"/>
        <v>64423.75934778211</v>
      </c>
      <c r="F952" s="35"/>
      <c r="G952" s="3"/>
    </row>
    <row r="953" spans="1:7" ht="15" customHeight="1">
      <c r="A953" s="56">
        <f>DATE(YEAR(A949),MONTH(A949)+1,$D$4)</f>
        <v>47027</v>
      </c>
      <c r="B953" s="3" t="str">
        <f t="shared" si="29"/>
        <v>Debit Order / Payment</v>
      </c>
      <c r="C953" s="34">
        <f>-$B$6-C951-C952</f>
        <v>-13357.895825866375</v>
      </c>
      <c r="D953" s="34">
        <f t="shared" si="28"/>
        <v>51065.86352191573</v>
      </c>
      <c r="F953" s="3">
        <f>COUNTIF($B$9:B953,B953)</f>
        <v>236</v>
      </c>
      <c r="G953" s="3"/>
    </row>
    <row r="954" spans="1:7" ht="15" customHeight="1">
      <c r="A954" s="56">
        <f>DATE(YEAR(A950),MONTH(A950)+2,1-1)</f>
        <v>47057</v>
      </c>
      <c r="B954" s="3" t="str">
        <f t="shared" si="29"/>
        <v>Interest</v>
      </c>
      <c r="C954" s="34">
        <f>D953*$B$5/12</f>
        <v>638.3232940239466</v>
      </c>
      <c r="D954" s="34">
        <f t="shared" si="28"/>
        <v>51704.186815939676</v>
      </c>
      <c r="F954" s="35"/>
      <c r="G954" s="3"/>
    </row>
    <row r="955" spans="1:7" ht="15" customHeight="1">
      <c r="A955" s="56">
        <f>DATE(YEAR(A951),MONTH(A951)+1,1)</f>
        <v>47058</v>
      </c>
      <c r="B955" s="3" t="str">
        <f t="shared" si="29"/>
        <v>Admin Fee</v>
      </c>
      <c r="C955" s="34">
        <f>$G$4</f>
        <v>40</v>
      </c>
      <c r="D955" s="34">
        <f t="shared" si="28"/>
        <v>51744.186815939676</v>
      </c>
      <c r="F955" s="35"/>
      <c r="G955" s="3"/>
    </row>
    <row r="956" spans="1:7" ht="15" customHeight="1">
      <c r="A956" s="56">
        <f>DATE(YEAR(A952),MONTH(A952)+1,1)</f>
        <v>47058</v>
      </c>
      <c r="B956" s="3" t="str">
        <f t="shared" si="29"/>
        <v>Insurance</v>
      </c>
      <c r="C956" s="34">
        <f>$G$3</f>
        <v>150</v>
      </c>
      <c r="D956" s="34">
        <f t="shared" si="28"/>
        <v>51894.186815939676</v>
      </c>
      <c r="F956" s="35"/>
      <c r="G956" s="3"/>
    </row>
    <row r="957" spans="1:7" ht="15" customHeight="1">
      <c r="A957" s="56">
        <f>DATE(YEAR(A953),MONTH(A953)+1,$D$4)</f>
        <v>47058</v>
      </c>
      <c r="B957" s="3" t="str">
        <f t="shared" si="29"/>
        <v>Debit Order / Payment</v>
      </c>
      <c r="C957" s="34">
        <f>-$B$6-C955-C956</f>
        <v>-13357.895825866375</v>
      </c>
      <c r="D957" s="34">
        <f t="shared" si="28"/>
        <v>38536.2909900733</v>
      </c>
      <c r="F957" s="3">
        <f>COUNTIF($B$9:B957,B957)</f>
        <v>237</v>
      </c>
      <c r="G957" s="3"/>
    </row>
    <row r="958" spans="1:7" ht="15" customHeight="1">
      <c r="A958" s="56">
        <f>DATE(YEAR(A954),MONTH(A954)+2,1-1)</f>
        <v>47087</v>
      </c>
      <c r="B958" s="3" t="str">
        <f t="shared" si="29"/>
        <v>Interest</v>
      </c>
      <c r="C958" s="34">
        <f>D957*$B$5/12</f>
        <v>481.70363737591623</v>
      </c>
      <c r="D958" s="34">
        <f t="shared" si="28"/>
        <v>39017.99462744922</v>
      </c>
      <c r="F958" s="35"/>
      <c r="G958" s="3"/>
    </row>
    <row r="959" spans="1:7" ht="15" customHeight="1">
      <c r="A959" s="56">
        <f>DATE(YEAR(A955),MONTH(A955)+1,1)</f>
        <v>47088</v>
      </c>
      <c r="B959" s="3" t="str">
        <f t="shared" si="29"/>
        <v>Admin Fee</v>
      </c>
      <c r="C959" s="34">
        <f>$G$4</f>
        <v>40</v>
      </c>
      <c r="D959" s="34">
        <f t="shared" si="28"/>
        <v>39057.99462744922</v>
      </c>
      <c r="F959" s="35"/>
      <c r="G959" s="3"/>
    </row>
    <row r="960" spans="1:7" ht="15" customHeight="1">
      <c r="A960" s="56">
        <f>DATE(YEAR(A956),MONTH(A956)+1,1)</f>
        <v>47088</v>
      </c>
      <c r="B960" s="3" t="str">
        <f t="shared" si="29"/>
        <v>Insurance</v>
      </c>
      <c r="C960" s="34">
        <f>$G$3</f>
        <v>150</v>
      </c>
      <c r="D960" s="34">
        <f t="shared" si="28"/>
        <v>39207.99462744922</v>
      </c>
      <c r="F960" s="35"/>
      <c r="G960" s="3"/>
    </row>
    <row r="961" spans="1:7" ht="15" customHeight="1">
      <c r="A961" s="56">
        <f>DATE(YEAR(A957),MONTH(A957)+1,$D$4)</f>
        <v>47088</v>
      </c>
      <c r="B961" s="3" t="str">
        <f t="shared" si="29"/>
        <v>Debit Order / Payment</v>
      </c>
      <c r="C961" s="34">
        <f>-$B$6-C959-C960</f>
        <v>-13357.895825866375</v>
      </c>
      <c r="D961" s="34">
        <f t="shared" si="28"/>
        <v>25850.09880158284</v>
      </c>
      <c r="F961" s="3">
        <f>COUNTIF($B$9:B961,B961)</f>
        <v>238</v>
      </c>
      <c r="G961" s="3"/>
    </row>
    <row r="962" spans="1:7" ht="15" customHeight="1">
      <c r="A962" s="56">
        <f>DATE(YEAR(A958),MONTH(A958)+2,1-1)</f>
        <v>47118</v>
      </c>
      <c r="B962" s="3" t="str">
        <f t="shared" si="29"/>
        <v>Interest</v>
      </c>
      <c r="C962" s="34">
        <f>D961*$B$5/12</f>
        <v>323.1262350197855</v>
      </c>
      <c r="D962" s="34">
        <f t="shared" si="28"/>
        <v>26173.225036602627</v>
      </c>
      <c r="F962" s="35"/>
      <c r="G962" s="3"/>
    </row>
    <row r="963" spans="1:7" ht="15" customHeight="1">
      <c r="A963" s="56">
        <f>DATE(YEAR(A959),MONTH(A959)+1,1)</f>
        <v>47119</v>
      </c>
      <c r="B963" s="3" t="str">
        <f t="shared" si="29"/>
        <v>Admin Fee</v>
      </c>
      <c r="C963" s="34">
        <f>$G$4</f>
        <v>40</v>
      </c>
      <c r="D963" s="34">
        <f t="shared" si="28"/>
        <v>26213.225036602627</v>
      </c>
      <c r="F963" s="35"/>
      <c r="G963" s="3"/>
    </row>
    <row r="964" spans="1:7" ht="15" customHeight="1">
      <c r="A964" s="56">
        <f>DATE(YEAR(A960),MONTH(A960)+1,1)</f>
        <v>47119</v>
      </c>
      <c r="B964" s="3" t="str">
        <f t="shared" si="29"/>
        <v>Insurance</v>
      </c>
      <c r="C964" s="34">
        <f>$G$3</f>
        <v>150</v>
      </c>
      <c r="D964" s="34">
        <f t="shared" si="28"/>
        <v>26363.225036602627</v>
      </c>
      <c r="F964" s="35"/>
      <c r="G964" s="3"/>
    </row>
    <row r="965" spans="1:7" ht="15" customHeight="1">
      <c r="A965" s="56">
        <f>DATE(YEAR(A961),MONTH(A961)+1,$D$4)</f>
        <v>47119</v>
      </c>
      <c r="B965" s="3" t="str">
        <f t="shared" si="29"/>
        <v>Debit Order / Payment</v>
      </c>
      <c r="C965" s="34">
        <f>-$B$6-C963-C964</f>
        <v>-13357.895825866375</v>
      </c>
      <c r="D965" s="34">
        <f t="shared" si="28"/>
        <v>13005.329210736252</v>
      </c>
      <c r="F965" s="3">
        <f>COUNTIF($B$9:B965,B965)</f>
        <v>239</v>
      </c>
      <c r="G965" s="3"/>
    </row>
    <row r="966" spans="1:7" ht="15" customHeight="1">
      <c r="A966" s="56">
        <f>DATE(YEAR(A962),MONTH(A962)+2,1-1)</f>
        <v>47149</v>
      </c>
      <c r="B966" s="3" t="str">
        <f t="shared" si="29"/>
        <v>Interest</v>
      </c>
      <c r="C966" s="34">
        <f>D965*$B$5/12</f>
        <v>162.56661513420315</v>
      </c>
      <c r="D966" s="34">
        <f t="shared" si="28"/>
        <v>13167.895825870455</v>
      </c>
      <c r="F966" s="35"/>
      <c r="G966" s="3"/>
    </row>
    <row r="967" spans="1:7" ht="15" customHeight="1">
      <c r="A967" s="56">
        <f>DATE(YEAR(A963),MONTH(A963)+1,1)</f>
        <v>47150</v>
      </c>
      <c r="B967" s="3" t="str">
        <f t="shared" si="29"/>
        <v>Admin Fee</v>
      </c>
      <c r="C967" s="34">
        <f>$G$4</f>
        <v>40</v>
      </c>
      <c r="D967" s="34">
        <f t="shared" si="28"/>
        <v>13207.895825870455</v>
      </c>
      <c r="F967" s="35"/>
      <c r="G967" s="3"/>
    </row>
    <row r="968" spans="1:7" ht="15" customHeight="1">
      <c r="A968" s="56">
        <f>DATE(YEAR(A964),MONTH(A964)+1,1)</f>
        <v>47150</v>
      </c>
      <c r="B968" s="3" t="str">
        <f t="shared" si="29"/>
        <v>Insurance</v>
      </c>
      <c r="C968" s="34">
        <f>$G$3</f>
        <v>150</v>
      </c>
      <c r="D968" s="34">
        <f t="shared" si="28"/>
        <v>13357.895825870455</v>
      </c>
      <c r="F968" s="35"/>
      <c r="G968" s="3"/>
    </row>
    <row r="969" spans="1:7" ht="15" customHeight="1">
      <c r="A969" s="56">
        <f>DATE(YEAR(A965),MONTH(A965)+1,$D$4)</f>
        <v>47150</v>
      </c>
      <c r="B969" s="3" t="str">
        <f t="shared" si="29"/>
        <v>Debit Order / Payment</v>
      </c>
      <c r="C969" s="34">
        <f>-$B$6-C967-C968</f>
        <v>-13357.895825866375</v>
      </c>
      <c r="D969" s="34">
        <f t="shared" si="28"/>
        <v>4.079993232153356E-09</v>
      </c>
      <c r="F969" s="3">
        <f>COUNTIF($B$9:B969,B969)</f>
        <v>240</v>
      </c>
      <c r="G969" s="3"/>
    </row>
  </sheetData>
  <sheetProtection password="8FD9" sheet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Property Reality | Bond Amortization vs Bond Statement</dc:title>
  <dc:subject/>
  <dc:creator>Property Reality</dc:creator>
  <cp:keywords>bond statement, case study, south africa</cp:keywords>
  <dc:description/>
  <cp:lastModifiedBy>Wilhelm</cp:lastModifiedBy>
  <dcterms:created xsi:type="dcterms:W3CDTF">2009-01-15T13:12:02Z</dcterms:created>
  <dcterms:modified xsi:type="dcterms:W3CDTF">2017-08-03T12:44:17Z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